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ate1904="1"/>
  <mc:AlternateContent xmlns:mc="http://schemas.openxmlformats.org/markup-compatibility/2006">
    <mc:Choice Requires="x15">
      <x15ac:absPath xmlns:x15ac="http://schemas.microsoft.com/office/spreadsheetml/2010/11/ac" url="C:\Users\Francisco Javier\Desktop\"/>
    </mc:Choice>
  </mc:AlternateContent>
  <xr:revisionPtr revIDLastSave="0" documentId="8_{42DE90C0-9289-4DC2-A72B-8A6F634D8558}" xr6:coauthVersionLast="38" xr6:coauthVersionMax="38" xr10:uidLastSave="{00000000-0000-0000-0000-000000000000}"/>
  <bookViews>
    <workbookView xWindow="0" yWindow="0" windowWidth="21570" windowHeight="7920" xr2:uid="{00000000-000D-0000-FFFF-FFFF00000000}"/>
  </bookViews>
  <sheets>
    <sheet name="Comentarios 2019 - Tabla 1" sheetId="2" r:id="rId1"/>
    <sheet name="Comentarios 2018 - Tabla 1" sheetId="3" r:id="rId2"/>
    <sheet name="Presupuestos 2018-19 Tabla 1" sheetId="18" r:id="rId3"/>
    <sheet name="Hoja3" sheetId="20" r:id="rId4"/>
    <sheet name="Ingresos por cuotas de socios- " sheetId="8" r:id="rId5"/>
    <sheet name="Cuotas asociados - Tabla 1" sheetId="9" r:id="rId6"/>
    <sheet name="Gastos de Salarios - Tabla 1" sheetId="11" r:id="rId7"/>
    <sheet name="Gastos de viaje - Tabla " sheetId="12" r:id="rId8"/>
    <sheet name="Gastos oficina - Tabla 1" sheetId="13" r:id="rId9"/>
    <sheet name="Hoja1" sheetId="17" r:id="rId10"/>
    <sheet name="Hoja2" sheetId="19" r:id="rId11"/>
  </sheets>
  <definedNames>
    <definedName name="_xlnm.Print_Area" localSheetId="2">'Presupuestos 2018-19 Tabla 1'!$A$1:$H$51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1" l="1"/>
  <c r="E5" i="18" l="1"/>
  <c r="B4" i="18" l="1"/>
  <c r="B41" i="18" l="1"/>
  <c r="B27" i="18"/>
  <c r="B7" i="18"/>
  <c r="B13" i="18" s="1"/>
  <c r="E18" i="18"/>
  <c r="E34" i="18"/>
  <c r="E23" i="18"/>
  <c r="E16" i="18"/>
  <c r="E4" i="18"/>
  <c r="E7" i="18"/>
  <c r="E38" i="18"/>
  <c r="E33" i="18"/>
  <c r="E41" i="18" s="1"/>
  <c r="G18" i="18"/>
  <c r="G34" i="18"/>
  <c r="G24" i="18"/>
  <c r="G16" i="18"/>
  <c r="E13" i="18" l="1"/>
  <c r="E27" i="18"/>
  <c r="E43" i="18"/>
  <c r="E45" i="18" s="1"/>
  <c r="B48" i="18" s="1"/>
  <c r="G7" i="18"/>
  <c r="C41" i="18"/>
  <c r="C27" i="18"/>
  <c r="C43" i="18" s="1"/>
  <c r="C7" i="18"/>
  <c r="C4" i="18"/>
  <c r="C13" i="18" l="1"/>
  <c r="C45" i="18" s="1"/>
  <c r="D13" i="11"/>
  <c r="C13" i="11"/>
  <c r="E10" i="11" l="1"/>
  <c r="E12" i="11"/>
  <c r="H9" i="18" l="1"/>
  <c r="F9" i="18"/>
  <c r="D9" i="18"/>
  <c r="D67" i="9"/>
  <c r="D5" i="13" l="1"/>
  <c r="E13" i="11" l="1"/>
  <c r="F24" i="18"/>
  <c r="F34" i="18"/>
  <c r="F35" i="18"/>
  <c r="F36" i="18"/>
  <c r="F37" i="18"/>
  <c r="F38" i="18"/>
  <c r="F39" i="18"/>
  <c r="F40" i="18"/>
  <c r="F30" i="18"/>
  <c r="F31" i="18"/>
  <c r="F32" i="18"/>
  <c r="D30" i="18"/>
  <c r="D31" i="18"/>
  <c r="D32" i="18"/>
  <c r="D33" i="18"/>
  <c r="D36" i="18"/>
  <c r="D37" i="18"/>
  <c r="D38" i="18"/>
  <c r="D39" i="18"/>
  <c r="D40" i="18"/>
  <c r="D35" i="18"/>
  <c r="D34" i="18"/>
  <c r="D8" i="18"/>
  <c r="D11" i="18"/>
  <c r="D12" i="18"/>
  <c r="F8" i="18"/>
  <c r="F11" i="18"/>
  <c r="F26" i="18"/>
  <c r="D26" i="18"/>
  <c r="F17" i="18"/>
  <c r="F19" i="18"/>
  <c r="F20" i="18"/>
  <c r="F21" i="18"/>
  <c r="F22" i="18"/>
  <c r="F23" i="18"/>
  <c r="F25" i="18"/>
  <c r="F12" i="18"/>
  <c r="H10" i="18"/>
  <c r="H11" i="18"/>
  <c r="H12" i="18"/>
  <c r="H17" i="18"/>
  <c r="H19" i="18"/>
  <c r="H20" i="18"/>
  <c r="H21" i="18"/>
  <c r="H22" i="18"/>
  <c r="H23" i="18"/>
  <c r="H25" i="18"/>
  <c r="H26" i="18"/>
  <c r="H31" i="18"/>
  <c r="H32" i="18"/>
  <c r="H33" i="18"/>
  <c r="H34" i="18"/>
  <c r="H35" i="18"/>
  <c r="H36" i="18"/>
  <c r="H37" i="18"/>
  <c r="H38" i="18"/>
  <c r="H39" i="18"/>
  <c r="H40" i="18"/>
  <c r="F18" i="18"/>
  <c r="F16" i="18"/>
  <c r="D25" i="18"/>
  <c r="D21" i="18"/>
  <c r="B11" i="8"/>
  <c r="F33" i="18"/>
  <c r="F10" i="18"/>
  <c r="F5" i="18"/>
  <c r="G4" i="18"/>
  <c r="H8" i="18"/>
  <c r="G41" i="18"/>
  <c r="H30" i="18"/>
  <c r="D24" i="18"/>
  <c r="D23" i="18"/>
  <c r="D22" i="18"/>
  <c r="D20" i="18"/>
  <c r="D19" i="18"/>
  <c r="D18" i="18"/>
  <c r="D17" i="18"/>
  <c r="H5" i="18"/>
  <c r="H4" i="18" s="1"/>
  <c r="D5" i="18"/>
  <c r="F4" i="18" l="1"/>
  <c r="H24" i="18"/>
  <c r="H18" i="18"/>
  <c r="D4" i="18"/>
  <c r="D10" i="18"/>
  <c r="F41" i="18"/>
  <c r="F7" i="18"/>
  <c r="B43" i="18"/>
  <c r="D16" i="18"/>
  <c r="D7" i="18"/>
  <c r="G13" i="18"/>
  <c r="H7" i="18"/>
  <c r="H13" i="18" s="1"/>
  <c r="H41" i="18"/>
  <c r="D41" i="18"/>
  <c r="G27" i="18"/>
  <c r="G43" i="18" s="1"/>
  <c r="H16" i="18"/>
  <c r="F13" i="18" l="1"/>
  <c r="D13" i="18"/>
  <c r="G45" i="18"/>
  <c r="B45" i="18"/>
  <c r="D43" i="18"/>
  <c r="H27" i="18"/>
  <c r="H43" i="18" s="1"/>
  <c r="H45" i="18" s="1"/>
  <c r="F43" i="18"/>
  <c r="F27" i="18"/>
  <c r="D27" i="18"/>
  <c r="F45" i="18" l="1"/>
  <c r="D45" i="18"/>
  <c r="D6" i="13"/>
  <c r="D7" i="12"/>
  <c r="D10" i="12" s="1"/>
  <c r="D7" i="13" l="1"/>
</calcChain>
</file>

<file path=xl/sharedStrings.xml><?xml version="1.0" encoding="utf-8"?>
<sst xmlns="http://schemas.openxmlformats.org/spreadsheetml/2006/main" count="438" uniqueCount="359">
  <si>
    <t xml:space="preserve">Gastos Presentaciones y actos. </t>
  </si>
  <si>
    <t xml:space="preserve">Material inicial </t>
  </si>
  <si>
    <t xml:space="preserve"> RESULTADOS</t>
  </si>
  <si>
    <t>Fondos propios</t>
  </si>
  <si>
    <t xml:space="preserve">Excedente de Ejercicios anteriores </t>
  </si>
  <si>
    <t>Sueldo Bruto</t>
  </si>
  <si>
    <t>Precio</t>
  </si>
  <si>
    <t>Unidades</t>
  </si>
  <si>
    <t>Total gastos</t>
  </si>
  <si>
    <t>TOTAL VIAJES Spainsif</t>
  </si>
  <si>
    <t>Asociados</t>
  </si>
  <si>
    <t>AECA</t>
  </si>
  <si>
    <t>AERI</t>
  </si>
  <si>
    <t>BBVA</t>
  </si>
  <si>
    <t>FONDITEL</t>
  </si>
  <si>
    <t>NOVASTER</t>
  </si>
  <si>
    <t>UGT</t>
  </si>
  <si>
    <t>UNED</t>
  </si>
  <si>
    <t>CASER PENSIONES</t>
  </si>
  <si>
    <t xml:space="preserve">      TOTAL</t>
  </si>
  <si>
    <t>Desayunos de T.</t>
  </si>
  <si>
    <t>Ingresos ordinarios</t>
  </si>
  <si>
    <t>Ingresos extraordinarios</t>
  </si>
  <si>
    <t>Colaboraciones Eurosif</t>
  </si>
  <si>
    <t xml:space="preserve"> </t>
  </si>
  <si>
    <t>Servicios gestoria</t>
  </si>
  <si>
    <t>Servicio L.O.P.D.</t>
  </si>
  <si>
    <t>Viajes</t>
  </si>
  <si>
    <t>Costes salariales</t>
  </si>
  <si>
    <t>Meses</t>
  </si>
  <si>
    <t>Cargas sociales</t>
  </si>
  <si>
    <t>Gastos ordinarios</t>
  </si>
  <si>
    <t xml:space="preserve">TOTAL SALARIOS Y CARGAS SOCIALES </t>
  </si>
  <si>
    <t>Gastos Ordinarios oficina</t>
  </si>
  <si>
    <t>TOTAL GASTOS OFICINA</t>
  </si>
  <si>
    <t>Ingresos por cuotas asociados</t>
  </si>
  <si>
    <t>Ingresos</t>
  </si>
  <si>
    <t>INGRESOS CUOTAS</t>
  </si>
  <si>
    <t>Compra de equipos</t>
  </si>
  <si>
    <t>Servicio de Prevención</t>
  </si>
  <si>
    <t>Stéphane</t>
  </si>
  <si>
    <t>Voisin</t>
  </si>
  <si>
    <t>svoisin@cheuvreux.com</t>
  </si>
  <si>
    <t>Stephane Voisin</t>
  </si>
  <si>
    <t>Kishor Sharma ADD</t>
  </si>
  <si>
    <t>Kishor</t>
  </si>
  <si>
    <t>Sharma</t>
  </si>
  <si>
    <t>kishor.sharma@db.com</t>
  </si>
  <si>
    <t>Kishor Sharma</t>
  </si>
  <si>
    <t>Paolo Sardi</t>
  </si>
  <si>
    <t>Paolo</t>
  </si>
  <si>
    <t>Sardi</t>
  </si>
  <si>
    <t>p.sardi@ecpindices.lu</t>
  </si>
  <si>
    <t>copy: b.erniquin@e-cpartners.lu; m.bini@ecpindices.lu</t>
  </si>
  <si>
    <t>Stephen Hine</t>
  </si>
  <si>
    <t>Stephen</t>
  </si>
  <si>
    <t>Hine</t>
  </si>
  <si>
    <t>stephen.hine@eiris.org</t>
  </si>
  <si>
    <t>Dominique Biederman</t>
  </si>
  <si>
    <t>Dominique</t>
  </si>
  <si>
    <t>Biedermann</t>
  </si>
  <si>
    <t>dbiedermann@ethosfund.ch</t>
  </si>
  <si>
    <t>Alessandra Viscovi</t>
  </si>
  <si>
    <t>Francesca Colombo</t>
  </si>
  <si>
    <t>do not address to Daniela Carosio, only to Etica Sgr S.p.A.</t>
  </si>
  <si>
    <t>Karina Litvack</t>
  </si>
  <si>
    <t>Karina</t>
  </si>
  <si>
    <t>Litvack</t>
  </si>
  <si>
    <t>karina.litvack@fandc.com</t>
  </si>
  <si>
    <t>George Dallas?</t>
  </si>
  <si>
    <t>APPELER Carole Sachs</t>
  </si>
  <si>
    <t>Cyrille</t>
  </si>
  <si>
    <t>Langendorff</t>
  </si>
  <si>
    <t>Karol</t>
  </si>
  <si>
    <t>Sachs</t>
  </si>
  <si>
    <t xml:space="preserve">febea@febea.org </t>
  </si>
  <si>
    <t>Send copy to Cyrille Langendorff Credit Cooperatif 72, avenue de la Liberté BP 211 Nanterre cedex, 92002 France</t>
  </si>
  <si>
    <t>Jamie Silos</t>
  </si>
  <si>
    <t>German Granda</t>
  </si>
  <si>
    <t>Jaime</t>
  </si>
  <si>
    <t>Silos</t>
  </si>
  <si>
    <t>jsilos@foretica.es</t>
  </si>
  <si>
    <t>copy bandres@foretica.es</t>
  </si>
  <si>
    <t xml:space="preserve">David Harris </t>
  </si>
  <si>
    <t>Tony Campos</t>
  </si>
  <si>
    <t>David</t>
  </si>
  <si>
    <t>Harris</t>
  </si>
  <si>
    <t>david.harris@ftse.com</t>
  </si>
  <si>
    <t>Aurelio Garcia</t>
  </si>
  <si>
    <t>Michele Weldon</t>
  </si>
  <si>
    <t>Aurelio</t>
  </si>
  <si>
    <t>Garcia</t>
  </si>
  <si>
    <t>Teresa</t>
  </si>
  <si>
    <t>Royo Luesma</t>
  </si>
  <si>
    <t>teresa.royo@ecodes.org</t>
  </si>
  <si>
    <t>Esther Gilmore</t>
  </si>
  <si>
    <t>Colin</t>
  </si>
  <si>
    <t>le Duc</t>
  </si>
  <si>
    <t>colin.leduc@generationim.com</t>
  </si>
  <si>
    <t>esther gilmore?</t>
  </si>
  <si>
    <t>Katherine</t>
  </si>
  <si>
    <t>Rabin</t>
  </si>
  <si>
    <t>Nicola</t>
  </si>
  <si>
    <t>Passariello</t>
  </si>
  <si>
    <t>npassariello@glasslewis.com</t>
  </si>
  <si>
    <t>Cierre previsto</t>
  </si>
  <si>
    <t xml:space="preserve">Cierre real </t>
  </si>
  <si>
    <t>Alternate target</t>
  </si>
  <si>
    <t>Affiliate First</t>
  </si>
  <si>
    <t>Affiliate Last</t>
  </si>
  <si>
    <t>Invoice First</t>
  </si>
  <si>
    <t>Invoice Last</t>
  </si>
  <si>
    <t>Invoice Contact Email</t>
  </si>
  <si>
    <t>Decision Maker</t>
  </si>
  <si>
    <t xml:space="preserve">Likely to stay in 2012 </t>
  </si>
  <si>
    <t>Comments</t>
  </si>
  <si>
    <t xml:space="preserve">Laetitia Josse </t>
  </si>
  <si>
    <t>Viallanex</t>
  </si>
  <si>
    <t>Philippe</t>
  </si>
  <si>
    <t>Dutertre</t>
  </si>
  <si>
    <t xml:space="preserve">Patrick </t>
  </si>
  <si>
    <t>patrick.viallanex@ag2r.com</t>
  </si>
  <si>
    <t>?</t>
  </si>
  <si>
    <t>YES</t>
  </si>
  <si>
    <t>Coquelle-Ricq</t>
  </si>
  <si>
    <t>Micheline Thaumiaux</t>
  </si>
  <si>
    <t>Pierre</t>
  </si>
  <si>
    <t>Schereck</t>
  </si>
  <si>
    <t>Pierre.schereck@amundi.com</t>
  </si>
  <si>
    <t>copy micheline.bourny-thaumiaux@caam.com</t>
  </si>
  <si>
    <t>Schneider-Maunoury</t>
  </si>
  <si>
    <t>Grégory</t>
  </si>
  <si>
    <t>gregory.schneidermaunoury@aprionis.fr</t>
  </si>
  <si>
    <t>Steve Waygood</t>
  </si>
  <si>
    <t>Christy McKee</t>
  </si>
  <si>
    <t>Steve</t>
  </si>
  <si>
    <t>Waygood</t>
  </si>
  <si>
    <t>Christy</t>
  </si>
  <si>
    <t>McKee</t>
  </si>
  <si>
    <t>christy.mckee@avivainvestors.com</t>
  </si>
  <si>
    <t>2010 note: and second invoice D-2010-3B for Eurosif fees only at 5400 euros (D-2010-3A is for SIFs at 9855 euros)</t>
  </si>
  <si>
    <t>Katya Karas</t>
  </si>
  <si>
    <t>Djernaes Laerke Sorensen</t>
  </si>
  <si>
    <t>Katja</t>
  </si>
  <si>
    <t>Karas</t>
  </si>
  <si>
    <t>Djernæs</t>
  </si>
  <si>
    <t>Sørensen Lærke</t>
  </si>
  <si>
    <t>lds@bankinvest.dk</t>
  </si>
  <si>
    <t>copy jhb@bankinvest.com (Joachim Böttcher)</t>
  </si>
  <si>
    <t>Erol</t>
  </si>
  <si>
    <t>Bilecen</t>
  </si>
  <si>
    <t>erol.bilecen@sarasin.ch</t>
  </si>
  <si>
    <t>Eric Borremans</t>
  </si>
  <si>
    <t>Eric</t>
  </si>
  <si>
    <t>Borremans</t>
  </si>
  <si>
    <t>eric.borremans@bnpparibas.com</t>
  </si>
  <si>
    <t>copy ludovic.leguay@bnpparibas.com</t>
  </si>
  <si>
    <t>Annie Degen</t>
  </si>
  <si>
    <t>Annie</t>
  </si>
  <si>
    <t>Degen</t>
  </si>
  <si>
    <t>annie.degen@caissedesdepots.fr</t>
  </si>
  <si>
    <t xml:space="preserve">Reggie Stanley </t>
  </si>
  <si>
    <t>Query is this Paul H or Andrea T</t>
  </si>
  <si>
    <t>Reggie</t>
  </si>
  <si>
    <t>Stanley</t>
  </si>
  <si>
    <t>reggie.stanley@calvert.com</t>
  </si>
  <si>
    <t>Kristian Rasmus</t>
  </si>
  <si>
    <t>Rasmus</t>
  </si>
  <si>
    <t>Kristian Feldthusen</t>
  </si>
  <si>
    <t>rasmus@jur.ku.dk</t>
  </si>
  <si>
    <t>Rasmus Kristian</t>
  </si>
  <si>
    <t>Martine Leonard</t>
  </si>
  <si>
    <t>Martine</t>
  </si>
  <si>
    <t>Leonard</t>
  </si>
  <si>
    <t>leonarma@cmcic-am.fr</t>
  </si>
  <si>
    <t>Key target</t>
  </si>
  <si>
    <t>Ingresos Totales</t>
  </si>
  <si>
    <t>Gastos Totales</t>
  </si>
  <si>
    <t>meses</t>
  </si>
  <si>
    <t>coste/mes</t>
  </si>
  <si>
    <t>FUNDACION AFI</t>
  </si>
  <si>
    <t>FORETICA</t>
  </si>
  <si>
    <t>Mantenimiento oficina (incl. Comunicaciones, serv. Banc. y otros)</t>
  </si>
  <si>
    <t>Mantenimiento (Incluidas Comunicaciones y Servicios Bancarios)</t>
  </si>
  <si>
    <t>Colaboraciones empresariales</t>
  </si>
  <si>
    <t>64-Prevencion</t>
  </si>
  <si>
    <t>6220+626+629</t>
  </si>
  <si>
    <t>649 Prevencion</t>
  </si>
  <si>
    <t>6294-600040030</t>
  </si>
  <si>
    <t>6004 60040030</t>
  </si>
  <si>
    <t>6002001 por 212,28 6002005 por 12930,32 6004 por 1414,90 60040030 por 526,90 6070 por 6854,51 6271 por 7,60 6291 por 2542,56</t>
  </si>
  <si>
    <t>FUNDACION ONCE</t>
  </si>
  <si>
    <t>VDOS STOCHASTICS</t>
  </si>
  <si>
    <t>Recursos necesarios sobre reservas</t>
  </si>
  <si>
    <t>Real sobre Presupuesto</t>
  </si>
  <si>
    <t>Cursos formación ISR</t>
  </si>
  <si>
    <t>Alquiler espacio</t>
  </si>
  <si>
    <t xml:space="preserve">  </t>
  </si>
  <si>
    <t xml:space="preserve">                                                                                                                                                </t>
  </si>
  <si>
    <t>(*) No se contemplas bajas a esta fecha.</t>
  </si>
  <si>
    <t>64-prevencion</t>
  </si>
  <si>
    <t>649 Prevención</t>
  </si>
  <si>
    <t>6220+626+629+631-769</t>
  </si>
  <si>
    <t>6294+60000004+600040030</t>
  </si>
  <si>
    <t>622+626+629,0+629,1+629,2+629,3+631-769</t>
  </si>
  <si>
    <t>640+642+607,100</t>
  </si>
  <si>
    <t>629,4+600040030+627,1</t>
  </si>
  <si>
    <t>Diciem. 2017</t>
  </si>
  <si>
    <t>PRESUPUESTO SPAINSIF 2018</t>
  </si>
  <si>
    <t>Pres. 2018</t>
  </si>
  <si>
    <t>600020017-759,1</t>
  </si>
  <si>
    <t>640+642+607,100+649,1</t>
  </si>
  <si>
    <t>Cuotas 2018</t>
  </si>
  <si>
    <t>BANCO DE CREDITO SOCIAL COOPERATIVO, S.A.</t>
  </si>
  <si>
    <t>BANCO SANTANDER, S.A.</t>
  </si>
  <si>
    <t>BANKIA</t>
  </si>
  <si>
    <t>BNP PARIBAS FUND SERVICES</t>
  </si>
  <si>
    <t>CAJA DE CREDITO DE LOS INGENIEROS S.C.C.</t>
  </si>
  <si>
    <t>CC.OO</t>
  </si>
  <si>
    <t>CPPS, S.L. CONSULTORA DE PENSIONES Y PREVISION SOCIAL, SOCIEDAD DE ASESORES, S.L.</t>
  </si>
  <si>
    <t>DEUSTO BUSINESS SCHOOL</t>
  </si>
  <si>
    <t>ECONOMISTAS SIN FRONTERAS (ESF)</t>
  </si>
  <si>
    <t>EDMOND DE ROTHSCHILD AM (FRANCE) SA SUCURSAL EN ESPAÑA</t>
  </si>
  <si>
    <t>ETICA PATRIMONIOS EAFI SLU</t>
  </si>
  <si>
    <t>FEF (FUNDACION DE ESTUDIOS FINANCIEROS)</t>
  </si>
  <si>
    <t>FUNDACION CREAS VALOR SOCIAL</t>
  </si>
  <si>
    <t>FUNDACION ECOLOGICA Y DESARROLLO</t>
  </si>
  <si>
    <t>FUNDACION MAS FAMILIA</t>
  </si>
  <si>
    <t>FUNDACION PARA LA INNOVACION EN SOLUCIONES DE INVERSION SOCIAL</t>
  </si>
  <si>
    <t>GAWA CAPITAL PARTNERS, S.L.</t>
  </si>
  <si>
    <t>GENERALI INVESTMENTS EUROPE, S.P.A.</t>
  </si>
  <si>
    <t>GROUPAMA ASSET MANAGEMENT</t>
  </si>
  <si>
    <t>GVC GAESCO GESTION SGIIC SAU</t>
  </si>
  <si>
    <t>IBERCAJA PENSION, E.G.F.P., S.A.</t>
  </si>
  <si>
    <t>INSTITUTO DE CREDITO OFICIAL</t>
  </si>
  <si>
    <t>INSTITUTO DE EMPRESA (IE)</t>
  </si>
  <si>
    <t>MIROVA</t>
  </si>
  <si>
    <t>MORNINGSTAR NETWORK, S.L.</t>
  </si>
  <si>
    <t>MSCI INC.</t>
  </si>
  <si>
    <t>NORDEA INVESTMENT FUNDS, S.A. SUCURSAL EN ESPAÑA</t>
  </si>
  <si>
    <t>NOVETHIC.FR média expert d l'économie responsable</t>
  </si>
  <si>
    <t>ORGANIZACIÓN DE CONSULTORES DE PENSIONES (OCOPEN)</t>
  </si>
  <si>
    <t>ROBECO INST. ASSET MANAGEMENT</t>
  </si>
  <si>
    <t>RURAL GRUPO ASEGURADOR AIE</t>
  </si>
  <si>
    <t>TRESSIS SV, S.A.</t>
  </si>
  <si>
    <t>TRIODOS BANK NV SUCURSAL ESPAÑA</t>
  </si>
  <si>
    <t>UNIVERSIDAD JAUME I</t>
  </si>
  <si>
    <t>VIGEO, S.A.S</t>
  </si>
  <si>
    <t>VONTOBEL ASSET MANAGEMENT, S.A. SURCURSAL EN ESPAÑA</t>
  </si>
  <si>
    <t>TOTAL CUOTAS</t>
  </si>
  <si>
    <t>Ajustes otros ejercicios</t>
  </si>
  <si>
    <t>629,4+600040030+600400000</t>
  </si>
  <si>
    <t>60700000+627,1</t>
  </si>
  <si>
    <r>
      <t xml:space="preserve">Evento Spainsif </t>
    </r>
    <r>
      <rPr>
        <sz val="10"/>
        <color rgb="FFFF0000"/>
        <rFont val="Helvetica Neue"/>
      </rPr>
      <t>(sin patrocinios)</t>
    </r>
  </si>
  <si>
    <t>Estudio Spainsif</t>
  </si>
  <si>
    <t xml:space="preserve">Alquiler oficina </t>
  </si>
  <si>
    <r>
      <t xml:space="preserve">Auditoria </t>
    </r>
    <r>
      <rPr>
        <sz val="10"/>
        <color rgb="FFFF0000"/>
        <rFont val="Helvetica Neue"/>
      </rPr>
      <t xml:space="preserve"> </t>
    </r>
  </si>
  <si>
    <t>Mantenimientos Web y servidor</t>
  </si>
  <si>
    <t xml:space="preserve">  Coste empresa</t>
  </si>
  <si>
    <t>Director (1)</t>
  </si>
  <si>
    <t>Adrián Garcia (2)</t>
  </si>
  <si>
    <t>Raquel Richi Contrato practicas (3)</t>
  </si>
  <si>
    <t>Aportacion cuota Eurosif (sin previsión)</t>
  </si>
  <si>
    <r>
      <t>Servicios comunicación (</t>
    </r>
    <r>
      <rPr>
        <sz val="10"/>
        <color rgb="FFFF0000"/>
        <rFont val="Helvetica Neue"/>
      </rPr>
      <t>nuevo servicio</t>
    </r>
    <r>
      <rPr>
        <sz val="10"/>
        <color indexed="9"/>
        <rFont val="Helvetica Neue"/>
      </rPr>
      <t>)</t>
    </r>
  </si>
  <si>
    <t>Desarrollos de la web</t>
  </si>
  <si>
    <t>Prevision cuotas nuevos socios (neto)</t>
  </si>
  <si>
    <r>
      <t>Promoción</t>
    </r>
    <r>
      <rPr>
        <i/>
        <sz val="10"/>
        <color rgb="FFFF0000"/>
        <rFont val="Helvetica Neue"/>
      </rPr>
      <t xml:space="preserve"> ( patrocinios y compensaciones VDOS y Morningstar)</t>
    </r>
  </si>
  <si>
    <t xml:space="preserve">Gastos ordinarios viajes: Hoteles, comidas, taxis,... </t>
  </si>
  <si>
    <t>Cuotas 2018 ( Según socios actuales)</t>
  </si>
  <si>
    <t>Total estimado 2018 (actuales)</t>
  </si>
  <si>
    <t>Diciem. 2018</t>
  </si>
  <si>
    <t>Pres. 2019</t>
  </si>
  <si>
    <t>Variacion 2017/2018</t>
  </si>
  <si>
    <t>Var.2018/2017</t>
  </si>
  <si>
    <t>622+626+629,0+629,1+629,2+629,3+631-769+634+623</t>
  </si>
  <si>
    <t>Excedente del Ejercicio 2018</t>
  </si>
  <si>
    <t>640000000+642000000+649000002</t>
  </si>
  <si>
    <t>607000000+627000001</t>
  </si>
  <si>
    <t>607000001+607000006</t>
  </si>
  <si>
    <t>ALLIANZ GLOBAL INVESTORS GMBH, Sucursal en España</t>
  </si>
  <si>
    <t>ALTERMIA ASESORES TECNICOS SL</t>
  </si>
  <si>
    <t>AMGEN SEGUROS GENERALES COMPAÑÍA DE SEG. Y REASEGUROS</t>
  </si>
  <si>
    <t>AMUNDI IBERIA S.G.I.I.C. S.A.U</t>
  </si>
  <si>
    <t>AXA Investment Managers GS Limited, Sucursal en España</t>
  </si>
  <si>
    <t>CANDRIAM LUXEMBOURG SUCURSAL EN ESPAÑA</t>
  </si>
  <si>
    <t>CDP Worlddwide (Europe) gGmbh</t>
  </si>
  <si>
    <t>CECABANK, S.A.</t>
  </si>
  <si>
    <t>DEGROOF PETERCAM ASSET MANAGEMENT</t>
  </si>
  <si>
    <t>FETS</t>
  </si>
  <si>
    <t>FUNDACION ANESVAD</t>
  </si>
  <si>
    <t>LAZARD FUND MANAGERS</t>
  </si>
  <si>
    <t>MICROWD INVERSIONES SL</t>
  </si>
  <si>
    <t>OQUENDO CAPITAL SGCIC SA</t>
  </si>
  <si>
    <t>PICTET ASSET MANAGEMENT LTD SUCURSAL EN ESPAÑA</t>
  </si>
  <si>
    <t>SUSTAINALYTICS, S.A.</t>
  </si>
  <si>
    <t>680000001+681000000</t>
  </si>
  <si>
    <t>626000000+629000000+629000001+629000002+629000003+695900000</t>
  </si>
  <si>
    <t>600020018+629200000</t>
  </si>
  <si>
    <t>SICOMORE</t>
  </si>
  <si>
    <r>
      <t>Gastos de personal</t>
    </r>
    <r>
      <rPr>
        <sz val="10"/>
        <color rgb="FFFF0000"/>
        <rFont val="Helvetica Neue"/>
      </rPr>
      <t xml:space="preserve"> ( Contrato fijo y retribucion variable)</t>
    </r>
  </si>
  <si>
    <t>PRESUPUESTO ANUAL 2019</t>
  </si>
  <si>
    <t>España/Bruselas/otros ( presidente/director)</t>
  </si>
  <si>
    <t>Presupuesto anual 2019</t>
  </si>
  <si>
    <r>
      <t xml:space="preserve">Subsidios MEYSS estudios </t>
    </r>
    <r>
      <rPr>
        <i/>
        <sz val="10"/>
        <color rgb="FFFF0000"/>
        <rFont val="Helvetica Neue"/>
      </rPr>
      <t>(pte cierre +4369,65)</t>
    </r>
  </si>
  <si>
    <t xml:space="preserve">Ajuste en la compensación de los gastos de servicios prestados por VDOS y MORNINGSTAR y sus cuotas de asociados, con el patrocinio del evento anual (cuadre). </t>
  </si>
  <si>
    <t>Incluidos los patrocinios de Edmon de Rochild y de Nordea por el Evento Anual (5000 eur.+5000 eur.). Se incluye el patrocinio del estudio anual por por parte de Allianz GI por 10.000 eur. Total patrocinios:20.000 euros.</t>
  </si>
  <si>
    <t>Cuota de eurosif por 5000 euros (+100%). No presupuestada.</t>
  </si>
  <si>
    <t>Ajuste del importe en  los servicios de VDOS y MORNIGSTAR (+64%). Patrocinados.</t>
  </si>
  <si>
    <t>Gastos Totales : +10%</t>
  </si>
  <si>
    <r>
      <t xml:space="preserve">Amortizaciones nueva web: </t>
    </r>
    <r>
      <rPr>
        <sz val="10"/>
        <color rgb="FFFF0000"/>
        <rFont val="Helvetica Neue"/>
      </rPr>
      <t>1/3 inversion</t>
    </r>
  </si>
  <si>
    <t>COMENTARIOS A PROYECCION DEL 2018 SOBRE EL PRESUPUESTO</t>
  </si>
  <si>
    <t xml:space="preserve">Cuotas integras de los 65 asociados actuales. </t>
  </si>
  <si>
    <t>COMENTARIOS PRESUPUESTO 2019</t>
  </si>
  <si>
    <t xml:space="preserve">No se incluyen los patrocinios habituales del evento y del estudio. </t>
  </si>
  <si>
    <t>Se incluye el patrocinio compensatorio por los costes del servicio de VDOS y MORNINGSTAR (la diferencia de 3000 euros corresponde a la cuota de 1500 euros de cada uno de ellos).</t>
  </si>
  <si>
    <t>Se presupuesta el pago de 5000 euros de cuota a Eurosif.</t>
  </si>
  <si>
    <t>Ajuste a las cifras reales del cierre del 2018, sin incremento.</t>
  </si>
  <si>
    <t>Actuaciones para el Plan Estrategico (2018)</t>
  </si>
  <si>
    <t>Ajustado el importe compensatorio con VDOS y MORNINGSTAR.</t>
  </si>
  <si>
    <t>Incluimos la provisión para el evento, misma cifra previsión 2018, independientemente de posibles patrocinios.</t>
  </si>
  <si>
    <t>La subvención solicitada al MEYSS, en caso de ser concedida, se computaria en el cierre definitivo del 2018.</t>
  </si>
  <si>
    <r>
      <rPr>
        <b/>
        <sz val="12"/>
        <color indexed="9"/>
        <rFont val="Helvetica Neue"/>
      </rPr>
      <t>Ingresos extraordinarios</t>
    </r>
    <r>
      <rPr>
        <sz val="12"/>
        <color indexed="9"/>
        <rFont val="Helvetica Neue"/>
      </rPr>
      <t xml:space="preserve">: </t>
    </r>
    <r>
      <rPr>
        <b/>
        <sz val="12"/>
        <color indexed="9"/>
        <rFont val="Helvetica Neue"/>
      </rPr>
      <t>-45% sobre la previsión de cierre del 2018</t>
    </r>
  </si>
  <si>
    <r>
      <t xml:space="preserve">(*)Servicios fondo ISR </t>
    </r>
    <r>
      <rPr>
        <sz val="10"/>
        <color rgb="FFFF0000"/>
        <rFont val="Helvetica Neue"/>
      </rPr>
      <t>(compensado VDOS y Morningstar)</t>
    </r>
  </si>
  <si>
    <t>(*)  Incluido IVA no compensable: 3.581,54 euros.</t>
  </si>
  <si>
    <t xml:space="preserve">Cuotas de socios </t>
  </si>
  <si>
    <t>Resultados: ----</t>
  </si>
  <si>
    <t>Resultados: +17.002 euros.</t>
  </si>
  <si>
    <t>No incluida la subvención solicitada al MEYSS, que,  en caso de ser concedida, se computaria en el cierre definitivo del 2018, incrementando el resultado (+4369,75).</t>
  </si>
  <si>
    <t>Gastos de personal (+3%): Contratacion fija en septiembre y costes SS.</t>
  </si>
  <si>
    <t>Ingresos extraordinarios: + 85%</t>
  </si>
  <si>
    <t>Ingresos totales : +17 %</t>
  </si>
  <si>
    <t>Ingresos ordinarios: +4 %</t>
  </si>
  <si>
    <t>Pendiente de la sanción de la subvención solicitada, a incrementar en su caso, por 4369,65 euros.</t>
  </si>
  <si>
    <t>Total gastos generales</t>
  </si>
  <si>
    <t xml:space="preserve">Gastos generales </t>
  </si>
  <si>
    <t>Gastos operativos</t>
  </si>
  <si>
    <t>Total gastos operativos</t>
  </si>
  <si>
    <t>Previsión de nuevas cuotas netas 2019 por 8500 euros</t>
  </si>
  <si>
    <r>
      <rPr>
        <b/>
        <sz val="12"/>
        <color indexed="9"/>
        <rFont val="Helvetica Neue"/>
      </rPr>
      <t>Ingresos ordinarios</t>
    </r>
    <r>
      <rPr>
        <i/>
        <sz val="12"/>
        <color indexed="9"/>
        <rFont val="Helvetica Neue"/>
      </rPr>
      <t>:</t>
    </r>
    <r>
      <rPr>
        <i/>
        <sz val="10"/>
        <color indexed="9"/>
        <rFont val="Helvetica Neue"/>
      </rPr>
      <t xml:space="preserve"> </t>
    </r>
    <r>
      <rPr>
        <b/>
        <sz val="12"/>
        <color indexed="9"/>
        <rFont val="Helvetica Neue"/>
      </rPr>
      <t>+ 12% sobre la previsión de cierre del 2018.</t>
    </r>
  </si>
  <si>
    <t>Total ingresos: +3 % sobre la previsión de cierre del 2018</t>
  </si>
  <si>
    <t>Actuaciones Plan Estratégico 2019: 6389 eu. (sin contabilizaciones cierre 2018).</t>
  </si>
  <si>
    <t>Gasto de personal : Incremento en 14.067 euros ( 12 % sobre el cierre previsto 2018).</t>
  </si>
  <si>
    <t>Gastos generales: +9 % sobre la previsión de cierre del 2018.</t>
  </si>
  <si>
    <t>Resto de gastos generales</t>
  </si>
  <si>
    <r>
      <rPr>
        <b/>
        <sz val="12"/>
        <color indexed="9"/>
        <rFont val="Helvetica Neue"/>
      </rPr>
      <t>Gastos operativos</t>
    </r>
    <r>
      <rPr>
        <sz val="12"/>
        <color indexed="9"/>
        <rFont val="Helvetica Neue"/>
      </rPr>
      <t>:</t>
    </r>
    <r>
      <rPr>
        <sz val="10"/>
        <color indexed="9"/>
        <rFont val="Helvetica Neue"/>
      </rPr>
      <t xml:space="preserve"> </t>
    </r>
    <r>
      <rPr>
        <b/>
        <sz val="12"/>
        <color indexed="9"/>
        <rFont val="Helvetica Neue"/>
      </rPr>
      <t>+16 % sobre los de la estimación de cierre 2018.</t>
    </r>
  </si>
  <si>
    <t xml:space="preserve"> Previsión +8.500 euros por nuevas cuotas </t>
  </si>
  <si>
    <t xml:space="preserve">(1) Incremento del IPC  y retribución variable en 2500 euros (10.000 total a materializar en el 2020). </t>
  </si>
  <si>
    <t>(2) Incremento salarial del 10% y de 1500 euros en la retribución variable (5000 euros total a materializar en el 2020).</t>
  </si>
  <si>
    <t>(3) Condiciones del contrato actual, tabla de convenio, para el 2018 y una retribucion variable de 2500 euros (a materializar en el 2020).</t>
  </si>
  <si>
    <t>Director: Incremento del IPC sobre el sueldo bruto y de +2500 euros sobre el variable (total 10000 euros, a imputar en el 2020).</t>
  </si>
  <si>
    <t>Incremento del 10%  sobre el salario para Adrián García y de +1500 euros sobre variable (total 5.000 euros, a imputar en el 2020).</t>
  </si>
  <si>
    <t xml:space="preserve">Sin variación en el contrato de Raquel Richi y un variable de 2500 euros, a imputar en el 2020. </t>
  </si>
  <si>
    <t xml:space="preserve">No se contempla el incremento de las cuotas para el 2019. </t>
  </si>
  <si>
    <t>Gastos Generales :  +6 %</t>
  </si>
  <si>
    <t>Gastos Operativos: +23%</t>
  </si>
  <si>
    <t>Se incrementan en un 4% sobre el presupuesto, por la entrada de 8 nuevos asociados, aplicando la cuota en proporcion al momento de incorporación.</t>
  </si>
  <si>
    <t xml:space="preserve">Mantenimiento oficina (+23%): Contratación de salas y mudanza en julio. </t>
  </si>
  <si>
    <t xml:space="preserve">Presentaciones y actos (+26 %, incremento de actividad. </t>
  </si>
  <si>
    <t>Total gastos: +10,9 % sobre la estimación de cierre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</si>
</sst>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&quot; &quot;* #,##0&quot;  &quot;[$€-2]&quot; &quot;;&quot; &quot;* &quot;-&quot;#,##0&quot;  &quot;[$€-2]&quot; &quot;;&quot; &quot;* &quot;-&quot;??&quot;  &quot;[$€-2]&quot; &quot;"/>
    <numFmt numFmtId="165" formatCode="&quot; &quot;* #,##0.0&quot;  &quot;;&quot;-&quot;* #,##0.0&quot;  &quot;;&quot; &quot;* &quot;-&quot;??&quot;  &quot;"/>
    <numFmt numFmtId="166" formatCode="#,##0&quot;€&quot;"/>
  </numFmts>
  <fonts count="24">
    <font>
      <sz val="12"/>
      <color indexed="8"/>
      <name val="Verdana"/>
    </font>
    <font>
      <sz val="10"/>
      <color indexed="9"/>
      <name val="Helvetica Neue"/>
    </font>
    <font>
      <b/>
      <sz val="10"/>
      <color indexed="9"/>
      <name val="Helvetica Neue"/>
    </font>
    <font>
      <b/>
      <i/>
      <sz val="8"/>
      <color indexed="9"/>
      <name val="Helvetica Neue"/>
    </font>
    <font>
      <b/>
      <i/>
      <sz val="10"/>
      <color indexed="9"/>
      <name val="Helvetica Neue"/>
    </font>
    <font>
      <i/>
      <sz val="10"/>
      <color indexed="9"/>
      <name val="Helvetica Neue"/>
    </font>
    <font>
      <b/>
      <sz val="11"/>
      <color indexed="9"/>
      <name val="Helv"/>
    </font>
    <font>
      <sz val="11"/>
      <color indexed="9"/>
      <name val="Helv"/>
    </font>
    <font>
      <b/>
      <sz val="10"/>
      <name val="Helvetica Neue"/>
    </font>
    <font>
      <b/>
      <sz val="12"/>
      <color indexed="9"/>
      <name val="Helvetica Neue"/>
    </font>
    <font>
      <b/>
      <sz val="11"/>
      <color indexed="9"/>
      <name val="Helvetica Neue"/>
    </font>
    <font>
      <b/>
      <u/>
      <sz val="10"/>
      <color indexed="9"/>
      <name val="Helvetica Neue"/>
    </font>
    <font>
      <sz val="12"/>
      <color indexed="9"/>
      <name val="Helvetica Neue"/>
    </font>
    <font>
      <u/>
      <sz val="10"/>
      <color indexed="9"/>
      <name val="Helvetica Neue"/>
    </font>
    <font>
      <sz val="14"/>
      <color indexed="9"/>
      <name val="Helvetica Neue"/>
    </font>
    <font>
      <sz val="12"/>
      <color indexed="8"/>
      <name val="Verdana"/>
      <family val="2"/>
    </font>
    <font>
      <b/>
      <u/>
      <sz val="12"/>
      <color indexed="9"/>
      <name val="Helvetica Neue"/>
    </font>
    <font>
      <sz val="10"/>
      <color rgb="FFC00000"/>
      <name val="Helvetica Neue"/>
    </font>
    <font>
      <sz val="10"/>
      <color rgb="FFFF0000"/>
      <name val="Helvetica Neue"/>
    </font>
    <font>
      <i/>
      <sz val="10"/>
      <color rgb="FFFF0000"/>
      <name val="Helvetica Neue"/>
    </font>
    <font>
      <sz val="10"/>
      <color theme="7"/>
      <name val="Helvetica Neue"/>
    </font>
    <font>
      <sz val="10"/>
      <name val="Helv"/>
    </font>
    <font>
      <sz val="10"/>
      <name val="Arial"/>
      <family val="2"/>
    </font>
    <font>
      <i/>
      <sz val="12"/>
      <color indexed="9"/>
      <name val="Helvetica Neue"/>
    </font>
  </fonts>
  <fills count="9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rgb="FF000000"/>
      </patternFill>
    </fill>
  </fills>
  <borders count="5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9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/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/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 style="medium">
        <color indexed="9"/>
      </bottom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medium">
        <color indexed="64"/>
      </right>
      <top style="thin">
        <color indexed="9"/>
      </top>
      <bottom style="medium">
        <color indexed="9"/>
      </bottom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10"/>
      </right>
      <top style="medium">
        <color indexed="64"/>
      </top>
      <bottom/>
      <diagonal/>
    </border>
    <border>
      <left style="thin">
        <color indexed="10"/>
      </left>
      <right style="thin">
        <color indexed="10"/>
      </right>
      <top style="medium">
        <color indexed="64"/>
      </top>
      <bottom/>
      <diagonal/>
    </border>
    <border>
      <left style="thin">
        <color indexed="10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269">
    <xf numFmtId="0" fontId="0" fillId="0" borderId="0" xfId="0" applyAlignment="1"/>
    <xf numFmtId="0" fontId="1" fillId="0" borderId="0" xfId="0" applyNumberFormat="1" applyFont="1" applyAlignment="1"/>
    <xf numFmtId="0" fontId="2" fillId="0" borderId="1" xfId="0" applyNumberFormat="1" applyFont="1" applyBorder="1" applyAlignment="1"/>
    <xf numFmtId="0" fontId="1" fillId="0" borderId="2" xfId="0" applyFont="1" applyBorder="1" applyAlignment="1"/>
    <xf numFmtId="0" fontId="2" fillId="0" borderId="3" xfId="0" applyNumberFormat="1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164" fontId="1" fillId="0" borderId="0" xfId="0" applyNumberFormat="1" applyFont="1" applyBorder="1" applyAlignment="1"/>
    <xf numFmtId="0" fontId="1" fillId="0" borderId="0" xfId="0" applyNumberFormat="1" applyFont="1" applyBorder="1" applyAlignment="1"/>
    <xf numFmtId="9" fontId="1" fillId="0" borderId="0" xfId="0" applyNumberFormat="1" applyFont="1" applyBorder="1" applyAlignment="1"/>
    <xf numFmtId="164" fontId="2" fillId="0" borderId="0" xfId="0" applyNumberFormat="1" applyFont="1" applyBorder="1" applyAlignment="1"/>
    <xf numFmtId="0" fontId="2" fillId="0" borderId="0" xfId="0" applyNumberFormat="1" applyFont="1" applyBorder="1" applyAlignment="1"/>
    <xf numFmtId="164" fontId="5" fillId="0" borderId="0" xfId="0" applyNumberFormat="1" applyFont="1" applyBorder="1" applyAlignment="1"/>
    <xf numFmtId="1" fontId="2" fillId="0" borderId="0" xfId="0" applyNumberFormat="1" applyFont="1" applyBorder="1" applyAlignment="1">
      <alignment horizontal="center"/>
    </xf>
    <xf numFmtId="0" fontId="6" fillId="2" borderId="4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 applyAlignment="1"/>
    <xf numFmtId="1" fontId="1" fillId="2" borderId="6" xfId="0" applyNumberFormat="1" applyFont="1" applyFill="1" applyBorder="1" applyAlignment="1"/>
    <xf numFmtId="0" fontId="7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1" fontId="1" fillId="2" borderId="5" xfId="0" applyNumberFormat="1" applyFont="1" applyFill="1" applyBorder="1" applyAlignment="1"/>
    <xf numFmtId="0" fontId="1" fillId="2" borderId="6" xfId="0" applyNumberFormat="1" applyFont="1" applyFill="1" applyBorder="1" applyAlignment="1"/>
    <xf numFmtId="1" fontId="1" fillId="2" borderId="6" xfId="0" applyNumberFormat="1" applyFont="1" applyFill="1" applyBorder="1" applyAlignment="1">
      <alignment horizontal="right" wrapText="1"/>
    </xf>
    <xf numFmtId="0" fontId="2" fillId="0" borderId="0" xfId="0" applyNumberFormat="1" applyFont="1" applyAlignment="1"/>
    <xf numFmtId="0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7" xfId="0" applyNumberFormat="1" applyFont="1" applyBorder="1" applyAlignment="1"/>
    <xf numFmtId="164" fontId="1" fillId="0" borderId="8" xfId="0" applyNumberFormat="1" applyFont="1" applyBorder="1" applyAlignment="1"/>
    <xf numFmtId="0" fontId="5" fillId="0" borderId="7" xfId="0" applyNumberFormat="1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0" xfId="0" applyNumberFormat="1" applyFont="1" applyFill="1" applyAlignment="1"/>
    <xf numFmtId="0" fontId="5" fillId="0" borderId="11" xfId="0" applyNumberFormat="1" applyFont="1" applyBorder="1" applyAlignment="1"/>
    <xf numFmtId="164" fontId="1" fillId="0" borderId="12" xfId="0" applyNumberFormat="1" applyFont="1" applyBorder="1" applyAlignment="1"/>
    <xf numFmtId="0" fontId="1" fillId="0" borderId="13" xfId="0" applyFont="1" applyBorder="1" applyAlignment="1"/>
    <xf numFmtId="164" fontId="5" fillId="0" borderId="13" xfId="0" applyNumberFormat="1" applyFont="1" applyBorder="1" applyAlignment="1"/>
    <xf numFmtId="164" fontId="5" fillId="0" borderId="14" xfId="0" applyNumberFormat="1" applyFont="1" applyBorder="1" applyAlignment="1"/>
    <xf numFmtId="0" fontId="1" fillId="2" borderId="15" xfId="0" applyNumberFormat="1" applyFont="1" applyFill="1" applyBorder="1" applyAlignment="1">
      <alignment wrapText="1"/>
    </xf>
    <xf numFmtId="0" fontId="5" fillId="0" borderId="0" xfId="0" applyNumberFormat="1" applyFont="1" applyAlignment="1"/>
    <xf numFmtId="1" fontId="2" fillId="0" borderId="10" xfId="0" applyNumberFormat="1" applyFont="1" applyBorder="1" applyAlignment="1"/>
    <xf numFmtId="164" fontId="1" fillId="0" borderId="7" xfId="0" applyNumberFormat="1" applyFont="1" applyBorder="1" applyAlignment="1"/>
    <xf numFmtId="164" fontId="1" fillId="0" borderId="0" xfId="0" applyNumberFormat="1" applyFont="1" applyBorder="1" applyAlignment="1">
      <alignment horizontal="center"/>
    </xf>
    <xf numFmtId="9" fontId="1" fillId="0" borderId="0" xfId="0" applyNumberFormat="1" applyFont="1" applyBorder="1" applyAlignment="1">
      <alignment horizontal="center"/>
    </xf>
    <xf numFmtId="164" fontId="1" fillId="0" borderId="17" xfId="0" applyNumberFormat="1" applyFont="1" applyBorder="1" applyAlignment="1"/>
    <xf numFmtId="164" fontId="1" fillId="0" borderId="18" xfId="0" applyNumberFormat="1" applyFont="1" applyBorder="1" applyAlignment="1"/>
    <xf numFmtId="9" fontId="2" fillId="0" borderId="8" xfId="0" applyNumberFormat="1" applyFont="1" applyBorder="1" applyAlignment="1">
      <alignment horizontal="center"/>
    </xf>
    <xf numFmtId="164" fontId="1" fillId="0" borderId="19" xfId="0" applyNumberFormat="1" applyFont="1" applyBorder="1" applyAlignment="1"/>
    <xf numFmtId="164" fontId="1" fillId="0" borderId="20" xfId="0" applyNumberFormat="1" applyFont="1" applyBorder="1" applyAlignment="1"/>
    <xf numFmtId="165" fontId="1" fillId="0" borderId="19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4" fillId="2" borderId="28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4" fillId="3" borderId="32" xfId="0" applyNumberFormat="1" applyFont="1" applyFill="1" applyBorder="1" applyAlignment="1">
      <alignment vertical="center"/>
    </xf>
    <xf numFmtId="1" fontId="4" fillId="3" borderId="33" xfId="0" applyNumberFormat="1" applyFont="1" applyFill="1" applyBorder="1" applyAlignment="1">
      <alignment vertical="center"/>
    </xf>
    <xf numFmtId="164" fontId="4" fillId="3" borderId="34" xfId="0" applyNumberFormat="1" applyFont="1" applyFill="1" applyBorder="1" applyAlignment="1">
      <alignment vertical="center"/>
    </xf>
    <xf numFmtId="0" fontId="2" fillId="0" borderId="8" xfId="0" applyNumberFormat="1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wrapText="1"/>
    </xf>
    <xf numFmtId="1" fontId="1" fillId="0" borderId="0" xfId="0" applyNumberFormat="1" applyFont="1" applyBorder="1" applyAlignment="1">
      <alignment horizontal="left"/>
    </xf>
    <xf numFmtId="0" fontId="4" fillId="2" borderId="20" xfId="0" applyNumberFormat="1" applyFont="1" applyFill="1" applyBorder="1" applyAlignment="1">
      <alignment horizontal="center" vertical="center"/>
    </xf>
    <xf numFmtId="0" fontId="10" fillId="2" borderId="35" xfId="0" applyNumberFormat="1" applyFont="1" applyFill="1" applyBorder="1" applyAlignment="1">
      <alignment horizontal="center" vertical="center"/>
    </xf>
    <xf numFmtId="0" fontId="10" fillId="2" borderId="17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7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164" fontId="1" fillId="0" borderId="8" xfId="0" applyNumberFormat="1" applyFont="1" applyBorder="1" applyAlignment="1">
      <alignment vertical="center"/>
    </xf>
    <xf numFmtId="0" fontId="4" fillId="0" borderId="36" xfId="0" applyNumberFormat="1" applyFont="1" applyBorder="1" applyAlignment="1">
      <alignment vertical="center"/>
    </xf>
    <xf numFmtId="1" fontId="4" fillId="0" borderId="37" xfId="0" applyNumberFormat="1" applyFont="1" applyBorder="1" applyAlignment="1">
      <alignment vertical="center"/>
    </xf>
    <xf numFmtId="164" fontId="4" fillId="0" borderId="38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164" fontId="4" fillId="0" borderId="39" xfId="0" applyNumberFormat="1" applyFont="1" applyBorder="1" applyAlignment="1">
      <alignment vertical="center"/>
    </xf>
    <xf numFmtId="0" fontId="2" fillId="3" borderId="40" xfId="0" applyNumberFormat="1" applyFont="1" applyFill="1" applyBorder="1" applyAlignment="1">
      <alignment vertical="center"/>
    </xf>
    <xf numFmtId="1" fontId="2" fillId="3" borderId="41" xfId="0" applyNumberFormat="1" applyFont="1" applyFill="1" applyBorder="1" applyAlignment="1">
      <alignment vertical="center"/>
    </xf>
    <xf numFmtId="164" fontId="2" fillId="3" borderId="42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8" xfId="0" applyNumberFormat="1" applyFont="1" applyBorder="1" applyAlignment="1">
      <alignment horizontal="right" vertical="center"/>
    </xf>
    <xf numFmtId="0" fontId="4" fillId="2" borderId="29" xfId="0" applyFont="1" applyFill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center"/>
    </xf>
    <xf numFmtId="0" fontId="2" fillId="3" borderId="27" xfId="0" applyNumberFormat="1" applyFont="1" applyFill="1" applyBorder="1" applyAlignment="1">
      <alignment horizontal="center" vertical="center"/>
    </xf>
    <xf numFmtId="1" fontId="2" fillId="3" borderId="28" xfId="0" applyNumberFormat="1" applyFont="1" applyFill="1" applyBorder="1" applyAlignment="1">
      <alignment horizontal="center" vertical="center"/>
    </xf>
    <xf numFmtId="164" fontId="2" fillId="3" borderId="44" xfId="0" applyNumberFormat="1" applyFont="1" applyFill="1" applyBorder="1" applyAlignment="1">
      <alignment horizontal="center" vertical="center"/>
    </xf>
    <xf numFmtId="0" fontId="2" fillId="3" borderId="43" xfId="0" applyNumberFormat="1" applyFont="1" applyFill="1" applyBorder="1" applyAlignment="1">
      <alignment horizontal="left" vertical="center"/>
    </xf>
    <xf numFmtId="0" fontId="11" fillId="0" borderId="3" xfId="0" applyFont="1" applyBorder="1" applyAlignment="1"/>
    <xf numFmtId="0" fontId="1" fillId="0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9" fillId="0" borderId="0" xfId="0" applyNumberFormat="1" applyFont="1" applyAlignment="1"/>
    <xf numFmtId="0" fontId="1" fillId="0" borderId="7" xfId="0" applyNumberFormat="1" applyFont="1" applyBorder="1" applyAlignment="1">
      <alignment horizontal="left" vertical="center" wrapText="1"/>
    </xf>
    <xf numFmtId="164" fontId="1" fillId="0" borderId="0" xfId="0" applyNumberFormat="1" applyFont="1" applyBorder="1" applyAlignment="1" applyProtection="1">
      <protection locked="0"/>
    </xf>
    <xf numFmtId="9" fontId="1" fillId="0" borderId="0" xfId="0" applyNumberFormat="1" applyFont="1" applyBorder="1" applyAlignment="1" applyProtection="1">
      <protection locked="0"/>
    </xf>
    <xf numFmtId="164" fontId="1" fillId="0" borderId="4" xfId="0" applyNumberFormat="1" applyFont="1" applyBorder="1" applyAlignment="1" applyProtection="1">
      <protection locked="0"/>
    </xf>
    <xf numFmtId="0" fontId="1" fillId="0" borderId="10" xfId="0" applyNumberFormat="1" applyFont="1" applyBorder="1" applyAlignment="1" applyProtection="1">
      <protection locked="0"/>
    </xf>
    <xf numFmtId="0" fontId="5" fillId="0" borderId="10" xfId="0" applyNumberFormat="1" applyFont="1" applyBorder="1" applyAlignment="1" applyProtection="1">
      <protection locked="0"/>
    </xf>
    <xf numFmtId="0" fontId="5" fillId="0" borderId="16" xfId="0" applyNumberFormat="1" applyFont="1" applyBorder="1" applyAlignment="1" applyProtection="1">
      <protection locked="0"/>
    </xf>
    <xf numFmtId="0" fontId="1" fillId="0" borderId="10" xfId="0" applyNumberFormat="1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vertical="center"/>
    </xf>
    <xf numFmtId="0" fontId="3" fillId="2" borderId="17" xfId="0" applyNumberFormat="1" applyFont="1" applyFill="1" applyBorder="1" applyAlignment="1" applyProtection="1">
      <alignment horizontal="center" vertical="center"/>
    </xf>
    <xf numFmtId="0" fontId="2" fillId="2" borderId="45" xfId="0" applyNumberFormat="1" applyFont="1" applyFill="1" applyBorder="1" applyAlignment="1" applyProtection="1">
      <alignment horizontal="center" vertical="center"/>
    </xf>
    <xf numFmtId="0" fontId="2" fillId="2" borderId="19" xfId="0" applyNumberFormat="1" applyFont="1" applyFill="1" applyBorder="1" applyAlignment="1" applyProtection="1">
      <alignment horizontal="center" vertical="center"/>
    </xf>
    <xf numFmtId="164" fontId="4" fillId="2" borderId="0" xfId="0" applyNumberFormat="1" applyFont="1" applyFill="1" applyBorder="1" applyAlignment="1" applyProtection="1"/>
    <xf numFmtId="9" fontId="4" fillId="2" borderId="0" xfId="0" applyNumberFormat="1" applyFont="1" applyFill="1" applyBorder="1" applyAlignment="1" applyProtection="1"/>
    <xf numFmtId="0" fontId="2" fillId="2" borderId="10" xfId="0" applyNumberFormat="1" applyFont="1" applyFill="1" applyBorder="1" applyAlignment="1" applyProtection="1">
      <alignment horizontal="center" vertical="center"/>
    </xf>
    <xf numFmtId="0" fontId="4" fillId="3" borderId="26" xfId="0" applyNumberFormat="1" applyFont="1" applyFill="1" applyBorder="1" applyAlignment="1" applyProtection="1">
      <alignment horizontal="center" vertical="center"/>
    </xf>
    <xf numFmtId="164" fontId="4" fillId="2" borderId="24" xfId="0" applyNumberFormat="1" applyFont="1" applyFill="1" applyBorder="1" applyAlignment="1" applyProtection="1"/>
    <xf numFmtId="9" fontId="4" fillId="2" borderId="24" xfId="0" applyNumberFormat="1" applyFont="1" applyFill="1" applyBorder="1" applyAlignment="1" applyProtection="1"/>
    <xf numFmtId="0" fontId="4" fillId="2" borderId="1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/>
    <xf numFmtId="9" fontId="2" fillId="2" borderId="0" xfId="0" applyNumberFormat="1" applyFont="1" applyFill="1" applyBorder="1" applyAlignment="1" applyProtection="1"/>
    <xf numFmtId="164" fontId="2" fillId="2" borderId="8" xfId="0" applyNumberFormat="1" applyFont="1" applyFill="1" applyBorder="1" applyAlignment="1" applyProtection="1"/>
    <xf numFmtId="0" fontId="4" fillId="2" borderId="31" xfId="0" applyNumberFormat="1" applyFont="1" applyFill="1" applyBorder="1" applyAlignment="1" applyProtection="1">
      <alignment horizontal="center" vertical="center"/>
    </xf>
    <xf numFmtId="164" fontId="1" fillId="0" borderId="8" xfId="0" applyNumberFormat="1" applyFont="1" applyBorder="1" applyAlignment="1" applyProtection="1"/>
    <xf numFmtId="0" fontId="2" fillId="2" borderId="3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/>
    <xf numFmtId="164" fontId="1" fillId="2" borderId="0" xfId="0" applyNumberFormat="1" applyFont="1" applyFill="1" applyBorder="1" applyAlignment="1" applyProtection="1"/>
    <xf numFmtId="9" fontId="1" fillId="2" borderId="0" xfId="0" applyNumberFormat="1" applyFont="1" applyFill="1" applyBorder="1" applyAlignment="1" applyProtection="1"/>
    <xf numFmtId="164" fontId="1" fillId="2" borderId="25" xfId="0" applyNumberFormat="1" applyFont="1" applyFill="1" applyBorder="1" applyAlignment="1" applyProtection="1"/>
    <xf numFmtId="1" fontId="4" fillId="3" borderId="9" xfId="0" applyNumberFormat="1" applyFont="1" applyFill="1" applyBorder="1" applyAlignment="1" applyProtection="1">
      <alignment horizontal="center" vertical="center"/>
    </xf>
    <xf numFmtId="164" fontId="4" fillId="3" borderId="27" xfId="0" applyNumberFormat="1" applyFont="1" applyFill="1" applyBorder="1" applyAlignment="1" applyProtection="1">
      <alignment horizontal="center" vertical="center"/>
    </xf>
    <xf numFmtId="9" fontId="4" fillId="3" borderId="28" xfId="0" applyNumberFormat="1" applyFont="1" applyFill="1" applyBorder="1" applyAlignment="1" applyProtection="1">
      <alignment horizontal="center" vertical="center"/>
    </xf>
    <xf numFmtId="1" fontId="4" fillId="2" borderId="9" xfId="0" applyNumberFormat="1" applyFont="1" applyFill="1" applyBorder="1" applyAlignment="1" applyProtection="1"/>
    <xf numFmtId="0" fontId="4" fillId="3" borderId="29" xfId="0" applyNumberFormat="1" applyFont="1" applyFill="1" applyBorder="1" applyAlignment="1" applyProtection="1">
      <alignment horizontal="center" vertical="center"/>
    </xf>
    <xf numFmtId="164" fontId="4" fillId="3" borderId="28" xfId="0" applyNumberFormat="1" applyFont="1" applyFill="1" applyBorder="1" applyAlignment="1" applyProtection="1">
      <alignment horizontal="center" vertical="center"/>
    </xf>
    <xf numFmtId="0" fontId="1" fillId="2" borderId="21" xfId="0" applyNumberFormat="1" applyFont="1" applyFill="1" applyBorder="1" applyAlignment="1" applyProtection="1"/>
    <xf numFmtId="0" fontId="1" fillId="2" borderId="22" xfId="0" applyNumberFormat="1" applyFont="1" applyFill="1" applyBorder="1" applyAlignment="1" applyProtection="1"/>
    <xf numFmtId="0" fontId="1" fillId="2" borderId="23" xfId="0" applyNumberFormat="1" applyFont="1" applyFill="1" applyBorder="1" applyAlignment="1" applyProtection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164" fontId="2" fillId="4" borderId="10" xfId="0" applyNumberFormat="1" applyFont="1" applyFill="1" applyBorder="1" applyAlignment="1">
      <alignment horizontal="center"/>
    </xf>
    <xf numFmtId="9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4" fillId="5" borderId="0" xfId="0" applyNumberFormat="1" applyFont="1" applyFill="1" applyAlignment="1"/>
    <xf numFmtId="0" fontId="1" fillId="5" borderId="0" xfId="0" applyNumberFormat="1" applyFont="1" applyFill="1" applyAlignment="1"/>
    <xf numFmtId="9" fontId="4" fillId="0" borderId="0" xfId="0" applyNumberFormat="1" applyFont="1" applyFill="1" applyBorder="1" applyAlignment="1" applyProtection="1"/>
    <xf numFmtId="9" fontId="4" fillId="6" borderId="29" xfId="0" applyNumberFormat="1" applyFont="1" applyFill="1" applyBorder="1" applyAlignment="1" applyProtection="1"/>
    <xf numFmtId="9" fontId="5" fillId="0" borderId="0" xfId="0" applyNumberFormat="1" applyFont="1" applyFill="1" applyBorder="1" applyAlignment="1" applyProtection="1"/>
    <xf numFmtId="0" fontId="1" fillId="0" borderId="3" xfId="0" applyNumberFormat="1" applyFont="1" applyBorder="1" applyAlignment="1">
      <alignment horizontal="justify" vertical="justify"/>
    </xf>
    <xf numFmtId="0" fontId="15" fillId="0" borderId="0" xfId="0" applyFont="1" applyAlignment="1"/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/>
    <xf numFmtId="0" fontId="9" fillId="0" borderId="0" xfId="0" applyNumberFormat="1" applyFont="1" applyFill="1" applyBorder="1" applyAlignment="1">
      <alignment wrapText="1"/>
    </xf>
    <xf numFmtId="0" fontId="1" fillId="0" borderId="3" xfId="0" applyNumberFormat="1" applyFont="1" applyBorder="1" applyAlignment="1">
      <alignment horizontal="justify" vertical="justify"/>
    </xf>
    <xf numFmtId="0" fontId="16" fillId="0" borderId="0" xfId="0" applyFont="1" applyFill="1" applyBorder="1" applyAlignment="1">
      <alignment wrapText="1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Border="1" applyAlignment="1" applyProtection="1"/>
    <xf numFmtId="164" fontId="4" fillId="3" borderId="0" xfId="0" applyNumberFormat="1" applyFont="1" applyFill="1" applyBorder="1" applyAlignment="1" applyProtection="1">
      <alignment horizontal="center" vertical="center"/>
    </xf>
    <xf numFmtId="9" fontId="2" fillId="0" borderId="0" xfId="0" applyNumberFormat="1" applyFont="1" applyBorder="1" applyAlignment="1">
      <alignment horizontal="center"/>
    </xf>
    <xf numFmtId="164" fontId="4" fillId="5" borderId="0" xfId="0" applyNumberFormat="1" applyFont="1" applyFill="1" applyBorder="1" applyAlignment="1" applyProtection="1"/>
    <xf numFmtId="164" fontId="1" fillId="5" borderId="0" xfId="0" applyNumberFormat="1" applyFont="1" applyFill="1" applyBorder="1" applyAlignment="1" applyProtection="1">
      <protection locked="0"/>
    </xf>
    <xf numFmtId="164" fontId="1" fillId="5" borderId="4" xfId="0" applyNumberFormat="1" applyFont="1" applyFill="1" applyBorder="1" applyAlignment="1" applyProtection="1">
      <protection locked="0"/>
    </xf>
    <xf numFmtId="164" fontId="2" fillId="5" borderId="0" xfId="0" applyNumberFormat="1" applyFont="1" applyFill="1" applyBorder="1" applyAlignment="1" applyProtection="1"/>
    <xf numFmtId="164" fontId="1" fillId="5" borderId="0" xfId="0" applyNumberFormat="1" applyFont="1" applyFill="1" applyBorder="1" applyAlignment="1" applyProtection="1"/>
    <xf numFmtId="164" fontId="4" fillId="7" borderId="0" xfId="0" applyNumberFormat="1" applyFont="1" applyFill="1" applyBorder="1" applyAlignment="1" applyProtection="1"/>
    <xf numFmtId="164" fontId="1" fillId="7" borderId="0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protection locked="0"/>
    </xf>
    <xf numFmtId="164" fontId="4" fillId="7" borderId="24" xfId="0" applyNumberFormat="1" applyFont="1" applyFill="1" applyBorder="1" applyAlignment="1" applyProtection="1"/>
    <xf numFmtId="164" fontId="2" fillId="7" borderId="0" xfId="0" applyNumberFormat="1" applyFont="1" applyFill="1" applyBorder="1" applyAlignment="1" applyProtection="1"/>
    <xf numFmtId="164" fontId="1" fillId="7" borderId="0" xfId="0" applyNumberFormat="1" applyFont="1" applyFill="1" applyBorder="1" applyAlignment="1" applyProtection="1"/>
    <xf numFmtId="164" fontId="4" fillId="7" borderId="27" xfId="0" applyNumberFormat="1" applyFont="1" applyFill="1" applyBorder="1" applyAlignment="1" applyProtection="1">
      <alignment horizontal="center" vertical="center"/>
    </xf>
    <xf numFmtId="164" fontId="4" fillId="7" borderId="28" xfId="0" applyNumberFormat="1" applyFont="1" applyFill="1" applyBorder="1" applyAlignment="1" applyProtection="1">
      <alignment horizontal="center" vertical="center"/>
    </xf>
    <xf numFmtId="164" fontId="1" fillId="7" borderId="7" xfId="0" applyNumberFormat="1" applyFont="1" applyFill="1" applyBorder="1" applyAlignment="1"/>
    <xf numFmtId="6" fontId="1" fillId="7" borderId="0" xfId="0" applyNumberFormat="1" applyFont="1" applyFill="1" applyAlignment="1"/>
    <xf numFmtId="165" fontId="1" fillId="7" borderId="19" xfId="0" applyNumberFormat="1" applyFont="1" applyFill="1" applyBorder="1" applyAlignment="1">
      <alignment horizontal="right"/>
    </xf>
    <xf numFmtId="164" fontId="17" fillId="0" borderId="0" xfId="0" applyNumberFormat="1" applyFont="1" applyBorder="1" applyAlignment="1"/>
    <xf numFmtId="164" fontId="20" fillId="7" borderId="0" xfId="0" applyNumberFormat="1" applyFont="1" applyFill="1" applyBorder="1" applyAlignment="1" applyProtection="1">
      <protection locked="0"/>
    </xf>
    <xf numFmtId="0" fontId="2" fillId="0" borderId="9" xfId="0" applyNumberFormat="1" applyFont="1" applyBorder="1" applyAlignment="1">
      <alignment horizontal="left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2" fillId="3" borderId="29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 wrapText="1"/>
    </xf>
    <xf numFmtId="166" fontId="6" fillId="2" borderId="0" xfId="0" applyNumberFormat="1" applyFont="1" applyFill="1" applyBorder="1" applyAlignment="1">
      <alignment horizontal="center" vertical="center" wrapText="1"/>
    </xf>
    <xf numFmtId="0" fontId="6" fillId="2" borderId="50" xfId="0" applyNumberFormat="1" applyFont="1" applyFill="1" applyBorder="1" applyAlignment="1">
      <alignment horizontal="center" vertical="center" wrapText="1"/>
    </xf>
    <xf numFmtId="0" fontId="6" fillId="2" borderId="51" xfId="0" applyNumberFormat="1" applyFont="1" applyFill="1" applyBorder="1" applyAlignment="1">
      <alignment horizontal="center" vertical="center" wrapText="1"/>
    </xf>
    <xf numFmtId="0" fontId="6" fillId="2" borderId="52" xfId="0" applyNumberFormat="1" applyFont="1" applyFill="1" applyBorder="1" applyAlignment="1">
      <alignment horizontal="center" vertical="center" wrapText="1"/>
    </xf>
    <xf numFmtId="166" fontId="6" fillId="2" borderId="53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/>
    </xf>
    <xf numFmtId="0" fontId="21" fillId="8" borderId="9" xfId="0" applyFont="1" applyFill="1" applyBorder="1" applyAlignment="1"/>
    <xf numFmtId="0" fontId="21" fillId="8" borderId="10" xfId="0" applyFont="1" applyFill="1" applyBorder="1" applyAlignment="1"/>
    <xf numFmtId="0" fontId="21" fillId="8" borderId="49" xfId="0" applyFont="1" applyFill="1" applyBorder="1" applyAlignment="1"/>
    <xf numFmtId="4" fontId="22" fillId="8" borderId="9" xfId="0" applyNumberFormat="1" applyFont="1" applyFill="1" applyBorder="1" applyAlignment="1"/>
    <xf numFmtId="4" fontId="22" fillId="8" borderId="10" xfId="0" applyNumberFormat="1" applyFont="1" applyFill="1" applyBorder="1" applyAlignment="1"/>
    <xf numFmtId="4" fontId="22" fillId="8" borderId="49" xfId="0" applyNumberFormat="1" applyFont="1" applyFill="1" applyBorder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3" xfId="0" applyNumberFormat="1" applyFont="1" applyBorder="1" applyAlignment="1">
      <alignment horizontal="justify" vertical="justify" wrapText="1"/>
    </xf>
    <xf numFmtId="0" fontId="2" fillId="0" borderId="0" xfId="0" applyNumberFormat="1" applyFont="1" applyFill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0" fillId="2" borderId="1" xfId="0" applyNumberFormat="1" applyFont="1" applyFill="1" applyBorder="1" applyAlignment="1">
      <alignment horizontal="justify" vertical="justify" wrapText="1"/>
    </xf>
    <xf numFmtId="0" fontId="1" fillId="0" borderId="0" xfId="0" applyFont="1" applyFill="1" applyBorder="1" applyAlignment="1">
      <alignment horizontal="justify" vertical="justify" wrapText="1"/>
    </xf>
    <xf numFmtId="0" fontId="1" fillId="0" borderId="0" xfId="0" applyNumberFormat="1" applyFont="1" applyFill="1" applyBorder="1" applyAlignment="1">
      <alignment horizontal="justify" vertical="justify" wrapText="1"/>
    </xf>
    <xf numFmtId="0" fontId="12" fillId="0" borderId="0" xfId="0" applyNumberFormat="1" applyFont="1" applyFill="1" applyBorder="1" applyAlignment="1">
      <alignment horizontal="justify" vertical="justify" wrapText="1"/>
    </xf>
    <xf numFmtId="0" fontId="9" fillId="0" borderId="0" xfId="0" applyNumberFormat="1" applyFont="1" applyFill="1" applyBorder="1" applyAlignment="1">
      <alignment horizontal="justify" vertical="justify" wrapText="1"/>
    </xf>
    <xf numFmtId="0" fontId="11" fillId="0" borderId="0" xfId="0" applyFont="1" applyFill="1" applyBorder="1" applyAlignment="1">
      <alignment horizontal="justify" vertical="justify" wrapText="1"/>
    </xf>
    <xf numFmtId="0" fontId="11" fillId="0" borderId="3" xfId="0" applyFont="1" applyBorder="1" applyAlignment="1">
      <alignment horizontal="justify" vertical="justify" wrapText="1"/>
    </xf>
    <xf numFmtId="0" fontId="12" fillId="0" borderId="0" xfId="0" applyFont="1" applyFill="1" applyBorder="1" applyAlignment="1">
      <alignment horizontal="justify" vertical="justify" wrapText="1"/>
    </xf>
    <xf numFmtId="0" fontId="2" fillId="0" borderId="0" xfId="0" applyNumberFormat="1" applyFont="1" applyFill="1" applyBorder="1" applyAlignment="1">
      <alignment horizontal="justify" vertical="justify" wrapText="1"/>
    </xf>
    <xf numFmtId="0" fontId="1" fillId="0" borderId="0" xfId="0" applyNumberFormat="1" applyFont="1" applyAlignment="1">
      <alignment horizontal="justify" vertical="justify" wrapText="1"/>
    </xf>
    <xf numFmtId="0" fontId="9" fillId="0" borderId="0" xfId="0" applyNumberFormat="1" applyFont="1" applyAlignment="1">
      <alignment horizontal="justify" vertical="justify" wrapText="1"/>
    </xf>
    <xf numFmtId="0" fontId="1" fillId="0" borderId="0" xfId="0" applyNumberFormat="1" applyFont="1" applyBorder="1" applyAlignment="1">
      <alignment horizontal="justify" vertical="justify" wrapText="1"/>
    </xf>
    <xf numFmtId="0" fontId="9" fillId="0" borderId="0" xfId="0" applyFont="1" applyFill="1" applyBorder="1" applyAlignment="1">
      <alignment wrapText="1"/>
    </xf>
    <xf numFmtId="0" fontId="16" fillId="0" borderId="3" xfId="0" applyNumberFormat="1" applyFont="1" applyBorder="1" applyAlignment="1">
      <alignment horizontal="justify" vertical="justify" wrapText="1"/>
    </xf>
    <xf numFmtId="164" fontId="1" fillId="7" borderId="0" xfId="0" applyNumberFormat="1" applyFont="1" applyFill="1" applyAlignment="1"/>
    <xf numFmtId="164" fontId="2" fillId="3" borderId="14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left" vertical="center"/>
    </xf>
    <xf numFmtId="164" fontId="4" fillId="2" borderId="0" xfId="0" applyNumberFormat="1" applyFont="1" applyFill="1" applyBorder="1" applyAlignment="1" applyProtection="1"/>
    <xf numFmtId="164" fontId="1" fillId="7" borderId="0" xfId="0" applyNumberFormat="1" applyFont="1" applyFill="1" applyBorder="1" applyAlignment="1" applyProtection="1">
      <protection locked="0"/>
    </xf>
    <xf numFmtId="164" fontId="4" fillId="7" borderId="24" xfId="0" applyNumberFormat="1" applyFont="1" applyFill="1" applyBorder="1" applyAlignment="1" applyProtection="1"/>
    <xf numFmtId="164" fontId="4" fillId="2" borderId="24" xfId="0" applyNumberFormat="1" applyFont="1" applyFill="1" applyBorder="1" applyAlignment="1" applyProtection="1"/>
    <xf numFmtId="164" fontId="1" fillId="7" borderId="0" xfId="0" applyNumberFormat="1" applyFont="1" applyFill="1" applyBorder="1" applyAlignment="1" applyProtection="1">
      <protection locked="0"/>
    </xf>
    <xf numFmtId="164" fontId="20" fillId="7" borderId="0" xfId="0" applyNumberFormat="1" applyFont="1" applyFill="1" applyBorder="1" applyAlignment="1" applyProtection="1">
      <protection locked="0"/>
    </xf>
    <xf numFmtId="0" fontId="18" fillId="0" borderId="0" xfId="0" applyNumberFormat="1" applyFont="1" applyAlignment="1">
      <alignment wrapText="1"/>
    </xf>
    <xf numFmtId="0" fontId="9" fillId="0" borderId="0" xfId="0" applyNumberFormat="1" applyFont="1" applyBorder="1" applyAlignment="1">
      <alignment horizontal="justify" vertical="justify" wrapText="1"/>
    </xf>
    <xf numFmtId="0" fontId="5" fillId="0" borderId="0" xfId="0" applyFont="1" applyFill="1" applyBorder="1" applyAlignment="1">
      <alignment horizontal="justify" vertical="justify" wrapText="1"/>
    </xf>
    <xf numFmtId="0" fontId="1" fillId="0" borderId="0" xfId="0" applyFont="1" applyFill="1" applyBorder="1" applyAlignment="1">
      <alignment horizontal="justify" vertical="justify" wrapText="1"/>
    </xf>
    <xf numFmtId="0" fontId="1" fillId="0" borderId="0" xfId="0" applyFont="1" applyFill="1" applyBorder="1" applyAlignment="1">
      <alignment horizontal="justify" vertical="justify" wrapText="1"/>
    </xf>
    <xf numFmtId="0" fontId="13" fillId="0" borderId="0" xfId="0" applyNumberFormat="1" applyFont="1" applyBorder="1" applyAlignment="1">
      <alignment horizontal="left" vertical="justify" wrapText="1"/>
    </xf>
    <xf numFmtId="0" fontId="10" fillId="2" borderId="46" xfId="0" applyNumberFormat="1" applyFont="1" applyFill="1" applyBorder="1" applyAlignment="1" applyProtection="1">
      <alignment horizontal="center" vertical="center"/>
    </xf>
    <xf numFmtId="0" fontId="10" fillId="2" borderId="47" xfId="0" applyNumberFormat="1" applyFont="1" applyFill="1" applyBorder="1" applyAlignment="1" applyProtection="1">
      <alignment horizontal="center" vertical="center"/>
    </xf>
    <xf numFmtId="0" fontId="10" fillId="2" borderId="48" xfId="0" applyNumberFormat="1" applyFont="1" applyFill="1" applyBorder="1" applyAlignment="1" applyProtection="1">
      <alignment horizontal="center" vertical="center"/>
    </xf>
    <xf numFmtId="0" fontId="2" fillId="2" borderId="17" xfId="0" applyNumberFormat="1" applyFont="1" applyFill="1" applyBorder="1" applyAlignment="1" applyProtection="1">
      <alignment horizontal="center" vertical="center" wrapText="1"/>
    </xf>
    <xf numFmtId="0" fontId="2" fillId="2" borderId="19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2" fillId="2" borderId="20" xfId="0" applyNumberFormat="1" applyFont="1" applyFill="1" applyBorder="1" applyAlignment="1" applyProtection="1">
      <alignment horizontal="center" vertical="center" wrapText="1"/>
    </xf>
    <xf numFmtId="0" fontId="9" fillId="2" borderId="27" xfId="0" applyNumberFormat="1" applyFont="1" applyFill="1" applyBorder="1" applyAlignment="1">
      <alignment horizontal="center" vertical="center"/>
    </xf>
    <xf numFmtId="0" fontId="9" fillId="2" borderId="30" xfId="0" applyNumberFormat="1" applyFont="1" applyFill="1" applyBorder="1" applyAlignment="1">
      <alignment horizontal="center" vertical="center"/>
    </xf>
    <xf numFmtId="0" fontId="10" fillId="2" borderId="27" xfId="0" applyNumberFormat="1" applyFont="1" applyFill="1" applyBorder="1" applyAlignment="1">
      <alignment horizontal="center" vertical="center"/>
    </xf>
    <xf numFmtId="0" fontId="10" fillId="2" borderId="28" xfId="0" applyNumberFormat="1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2" fillId="2" borderId="35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8" fillId="2" borderId="27" xfId="0" applyNumberFormat="1" applyFont="1" applyFill="1" applyBorder="1" applyAlignment="1">
      <alignment horizontal="center" vertical="center"/>
    </xf>
    <xf numFmtId="0" fontId="8" fillId="2" borderId="28" xfId="0" applyNumberFormat="1" applyFont="1" applyFill="1" applyBorder="1" applyAlignment="1">
      <alignment horizontal="center" vertical="center"/>
    </xf>
    <xf numFmtId="0" fontId="8" fillId="2" borderId="30" xfId="0" applyNumberFormat="1" applyFont="1" applyFill="1" applyBorder="1" applyAlignment="1">
      <alignment horizontal="center" vertical="center"/>
    </xf>
    <xf numFmtId="0" fontId="10" fillId="2" borderId="35" xfId="0" applyNumberFormat="1" applyFont="1" applyFill="1" applyBorder="1" applyAlignment="1">
      <alignment horizontal="center" vertical="center"/>
    </xf>
    <xf numFmtId="0" fontId="10" fillId="2" borderId="17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2" fillId="2" borderId="27" xfId="0" applyNumberFormat="1" applyFont="1" applyFill="1" applyBorder="1" applyAlignment="1">
      <alignment horizontal="center"/>
    </xf>
    <xf numFmtId="0" fontId="2" fillId="2" borderId="28" xfId="0" applyNumberFormat="1" applyFont="1" applyFill="1" applyBorder="1" applyAlignment="1">
      <alignment horizontal="center"/>
    </xf>
    <xf numFmtId="0" fontId="2" fillId="2" borderId="3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AAAAAA"/>
      <rgbColor rgb="00DD0806"/>
      <rgbColor rgb="00C0C0C0"/>
      <rgbColor rgb="00FCF305"/>
      <rgbColor rgb="00CCFFFF"/>
      <rgbColor rgb="0099CCFF"/>
      <rgbColor rgb="00FFFF99"/>
      <rgbColor rgb="000000D4"/>
      <rgbColor rgb="001FB714"/>
      <rgbColor rgb="0000808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76"/>
  <sheetViews>
    <sheetView showGridLines="0" tabSelected="1" workbookViewId="0">
      <selection activeCell="A33" sqref="A33"/>
    </sheetView>
  </sheetViews>
  <sheetFormatPr baseColWidth="10" defaultColWidth="8.19921875" defaultRowHeight="12" customHeight="1"/>
  <cols>
    <col min="1" max="1" width="59.296875" style="215" customWidth="1"/>
    <col min="2" max="2" width="8.5" style="1" customWidth="1"/>
    <col min="3" max="3" width="50.69921875" style="1" customWidth="1"/>
    <col min="4" max="56" width="8.19921875" style="1"/>
    <col min="58" max="16384" width="8.19921875" style="1"/>
  </cols>
  <sheetData>
    <row r="1" spans="1:58" ht="34.5" customHeight="1">
      <c r="A1" s="216" t="s">
        <v>312</v>
      </c>
      <c r="B1" s="3"/>
      <c r="C1" s="5"/>
      <c r="D1" s="5"/>
      <c r="E1" s="5"/>
      <c r="BD1" s="1" t="s">
        <v>24</v>
      </c>
      <c r="BE1" s="158" t="s">
        <v>24</v>
      </c>
      <c r="BF1" s="63" t="s">
        <v>24</v>
      </c>
    </row>
    <row r="2" spans="1:58" ht="15.75">
      <c r="A2" s="241" t="s">
        <v>338</v>
      </c>
      <c r="B2" s="27"/>
      <c r="C2" s="26"/>
      <c r="D2" s="5"/>
      <c r="E2" s="5"/>
      <c r="BF2" s="159" t="s">
        <v>24</v>
      </c>
    </row>
    <row r="3" spans="1:58" ht="15">
      <c r="A3" s="218" t="s">
        <v>311</v>
      </c>
      <c r="B3" s="26"/>
      <c r="C3" s="26"/>
      <c r="D3" s="5"/>
      <c r="E3" s="5"/>
      <c r="BF3" s="95" t="s">
        <v>24</v>
      </c>
    </row>
    <row r="4" spans="1:58" ht="15">
      <c r="A4" s="217" t="s">
        <v>337</v>
      </c>
      <c r="B4" s="26"/>
      <c r="C4" s="26"/>
      <c r="D4" s="5"/>
      <c r="E4" s="5"/>
      <c r="BF4" s="26"/>
    </row>
    <row r="5" spans="1:58" ht="15">
      <c r="A5" s="217"/>
      <c r="B5" s="27"/>
      <c r="C5" s="28"/>
      <c r="D5" s="5"/>
      <c r="E5" s="5"/>
      <c r="BF5" s="26"/>
    </row>
    <row r="6" spans="1:58" ht="15.75">
      <c r="A6" s="219" t="s">
        <v>321</v>
      </c>
      <c r="B6" s="26"/>
      <c r="C6" s="28"/>
      <c r="D6" s="5"/>
      <c r="E6" s="5"/>
      <c r="BF6" s="160" t="s">
        <v>24</v>
      </c>
    </row>
    <row r="7" spans="1:58" ht="15.75">
      <c r="B7" s="26"/>
      <c r="C7" s="28"/>
      <c r="D7" s="5"/>
      <c r="E7" s="5"/>
      <c r="BF7" s="160"/>
    </row>
    <row r="8" spans="1:58" ht="15.75">
      <c r="A8" s="218" t="s">
        <v>313</v>
      </c>
      <c r="B8" s="26"/>
      <c r="C8" s="28"/>
      <c r="D8" s="5"/>
      <c r="E8" s="5"/>
      <c r="BF8" s="160"/>
    </row>
    <row r="9" spans="1:58" ht="25.5">
      <c r="A9" s="218" t="s">
        <v>314</v>
      </c>
      <c r="B9" s="26"/>
      <c r="C9" s="28"/>
      <c r="D9" s="5"/>
      <c r="E9" s="5"/>
      <c r="BF9" s="160"/>
    </row>
    <row r="10" spans="1:58" ht="18.75" customHeight="1">
      <c r="B10" s="27"/>
      <c r="C10" s="28"/>
      <c r="D10" s="5"/>
      <c r="E10" s="5"/>
      <c r="BF10" s="96" t="s">
        <v>24</v>
      </c>
    </row>
    <row r="11" spans="1:58" ht="25.5">
      <c r="A11" s="218" t="s">
        <v>320</v>
      </c>
      <c r="B11" s="27"/>
      <c r="C11" s="28"/>
      <c r="D11" s="5"/>
      <c r="E11" s="5"/>
      <c r="BF11" s="26"/>
    </row>
    <row r="12" spans="1:58" ht="15">
      <c r="A12" s="218"/>
      <c r="B12" s="27"/>
      <c r="C12" s="28"/>
      <c r="D12" s="5"/>
      <c r="E12" s="5"/>
      <c r="BF12" s="26"/>
    </row>
    <row r="13" spans="1:58" ht="15.75">
      <c r="A13" s="220" t="s">
        <v>339</v>
      </c>
      <c r="B13" s="27"/>
      <c r="C13" s="28"/>
      <c r="D13" s="5"/>
      <c r="E13" s="5"/>
      <c r="BF13" s="26"/>
    </row>
    <row r="14" spans="1:58" ht="15">
      <c r="A14" s="218"/>
      <c r="B14" s="27"/>
      <c r="C14" s="28"/>
      <c r="D14" s="5"/>
      <c r="E14" s="5"/>
      <c r="BF14" s="26"/>
    </row>
    <row r="15" spans="1:58" ht="15.75">
      <c r="A15" s="220" t="s">
        <v>342</v>
      </c>
      <c r="B15" s="26"/>
      <c r="C15" s="26"/>
      <c r="D15" s="5"/>
      <c r="E15" s="5"/>
      <c r="BF15" s="161" t="s">
        <v>24</v>
      </c>
    </row>
    <row r="16" spans="1:58" ht="15">
      <c r="A16" s="218"/>
      <c r="B16" s="26"/>
      <c r="C16" s="26"/>
      <c r="D16" s="5"/>
      <c r="E16" s="5"/>
      <c r="BF16" s="95"/>
    </row>
    <row r="17" spans="1:58" ht="15">
      <c r="A17" s="221" t="s">
        <v>341</v>
      </c>
      <c r="B17" s="24"/>
      <c r="C17" s="25"/>
      <c r="D17" s="5"/>
      <c r="E17" s="5"/>
      <c r="BE17" s="158" t="s">
        <v>24</v>
      </c>
      <c r="BF17" s="98" t="s">
        <v>24</v>
      </c>
    </row>
    <row r="18" spans="1:58" ht="25.5">
      <c r="A18" s="217" t="s">
        <v>349</v>
      </c>
      <c r="B18" s="24"/>
      <c r="C18" s="25"/>
      <c r="D18" s="5"/>
      <c r="E18" s="5"/>
      <c r="BE18" s="158"/>
      <c r="BF18" s="98"/>
    </row>
    <row r="19" spans="1:58" ht="25.5">
      <c r="A19" s="217" t="s">
        <v>350</v>
      </c>
      <c r="B19" s="24"/>
      <c r="C19" s="25"/>
      <c r="D19" s="5"/>
      <c r="E19" s="5"/>
      <c r="BE19" s="158"/>
      <c r="BF19" s="98"/>
    </row>
    <row r="20" spans="1:58" ht="15">
      <c r="A20" s="243" t="s">
        <v>351</v>
      </c>
      <c r="B20" s="24"/>
      <c r="C20" s="25"/>
      <c r="D20" s="5"/>
      <c r="E20" s="5"/>
      <c r="BF20" s="26" t="s">
        <v>24</v>
      </c>
    </row>
    <row r="21" spans="1:58" ht="15">
      <c r="A21" s="243"/>
      <c r="B21" s="24"/>
      <c r="C21" s="25"/>
      <c r="D21" s="5"/>
      <c r="E21" s="5"/>
      <c r="BF21" s="26"/>
    </row>
    <row r="22" spans="1:58" ht="15">
      <c r="A22" s="242"/>
      <c r="B22" s="24"/>
      <c r="C22" s="25"/>
      <c r="D22" s="5"/>
      <c r="E22" s="5"/>
      <c r="BF22" s="26"/>
    </row>
    <row r="23" spans="1:58" ht="15">
      <c r="A23" s="222" t="s">
        <v>343</v>
      </c>
      <c r="B23" s="5"/>
      <c r="C23" s="26"/>
      <c r="D23" s="5"/>
      <c r="E23" s="5"/>
      <c r="BF23" s="94" t="s">
        <v>197</v>
      </c>
    </row>
    <row r="24" spans="1:58" ht="15">
      <c r="A24" s="206" t="s">
        <v>316</v>
      </c>
      <c r="B24" s="5"/>
      <c r="C24" s="26"/>
      <c r="D24" s="5"/>
      <c r="E24" s="5"/>
      <c r="BF24" s="162"/>
    </row>
    <row r="25" spans="1:58" ht="15">
      <c r="A25" s="206" t="s">
        <v>315</v>
      </c>
      <c r="B25" s="5"/>
      <c r="C25" s="26"/>
      <c r="D25" s="5"/>
      <c r="E25" s="5"/>
      <c r="BF25" s="157"/>
    </row>
    <row r="26" spans="1:58" ht="15">
      <c r="A26" s="206"/>
      <c r="B26" s="5"/>
      <c r="C26" s="26"/>
      <c r="D26" s="5"/>
      <c r="E26" s="5"/>
      <c r="BF26" s="157" t="s">
        <v>24</v>
      </c>
    </row>
    <row r="27" spans="1:58" ht="15.75">
      <c r="A27" s="223" t="s">
        <v>344</v>
      </c>
      <c r="B27" s="5"/>
      <c r="C27" s="26"/>
      <c r="D27" s="5"/>
      <c r="E27" s="5"/>
      <c r="BF27" s="157"/>
    </row>
    <row r="28" spans="1:58" ht="12" customHeight="1">
      <c r="A28" s="224"/>
      <c r="B28" s="5"/>
      <c r="C28" s="26"/>
      <c r="D28" s="5"/>
      <c r="E28" s="5"/>
      <c r="BF28" s="24"/>
    </row>
    <row r="29" spans="1:58" ht="15">
      <c r="A29" s="218" t="s">
        <v>340</v>
      </c>
      <c r="B29" s="7"/>
      <c r="C29" s="26"/>
      <c r="D29" s="5"/>
      <c r="E29" s="5"/>
      <c r="BF29" s="27"/>
    </row>
    <row r="30" spans="1:58" ht="15">
      <c r="A30" s="218" t="s">
        <v>318</v>
      </c>
      <c r="B30" s="7"/>
      <c r="C30" s="26"/>
      <c r="D30" s="5"/>
      <c r="E30" s="5"/>
      <c r="BF30" s="27"/>
    </row>
    <row r="31" spans="1:58" ht="25.5">
      <c r="A31" s="225" t="s">
        <v>319</v>
      </c>
      <c r="B31" s="7"/>
      <c r="C31" s="5"/>
      <c r="D31" s="5"/>
      <c r="E31" s="5"/>
    </row>
    <row r="32" spans="1:58" ht="15">
      <c r="A32" s="225"/>
      <c r="B32" s="7"/>
      <c r="C32" s="5"/>
      <c r="D32" s="5"/>
      <c r="E32" s="5"/>
    </row>
    <row r="33" spans="1:58" ht="15.75">
      <c r="A33" s="220" t="s">
        <v>358</v>
      </c>
      <c r="B33" s="7"/>
      <c r="C33" s="5"/>
      <c r="D33" s="5"/>
      <c r="E33" s="5"/>
    </row>
    <row r="34" spans="1:58" ht="15.75">
      <c r="A34" s="225"/>
      <c r="B34" s="7"/>
      <c r="C34" s="5"/>
      <c r="D34" s="5"/>
      <c r="E34" s="5"/>
      <c r="BF34" s="99" t="s">
        <v>24</v>
      </c>
    </row>
    <row r="35" spans="1:58" ht="12" customHeight="1">
      <c r="A35" s="226" t="s">
        <v>325</v>
      </c>
      <c r="B35" s="7"/>
      <c r="C35" s="5"/>
      <c r="D35" s="5"/>
      <c r="E35" s="5"/>
      <c r="BF35" s="26" t="s">
        <v>198</v>
      </c>
    </row>
    <row r="36" spans="1:58" ht="12" customHeight="1">
      <c r="A36" s="226"/>
      <c r="B36" s="7"/>
      <c r="C36" s="5"/>
      <c r="D36" s="5"/>
      <c r="E36" s="5"/>
      <c r="BF36" s="26"/>
    </row>
    <row r="37" spans="1:58" ht="24" customHeight="1">
      <c r="A37" s="217"/>
      <c r="B37" s="7"/>
      <c r="C37" s="8"/>
      <c r="D37" s="5"/>
      <c r="E37" s="5"/>
      <c r="BF37" s="64" t="s">
        <v>197</v>
      </c>
    </row>
    <row r="38" spans="1:58" ht="12" customHeight="1">
      <c r="A38" s="227" t="s">
        <v>352</v>
      </c>
      <c r="B38" s="7"/>
      <c r="C38" s="5"/>
      <c r="D38" s="5"/>
      <c r="E38" s="5"/>
      <c r="BF38" s="5"/>
    </row>
    <row r="39" spans="1:58" ht="12" customHeight="1">
      <c r="A39" s="209"/>
      <c r="B39" s="7"/>
      <c r="C39" s="5"/>
      <c r="D39" s="5"/>
      <c r="E39" s="5"/>
      <c r="BF39" s="8"/>
    </row>
    <row r="40" spans="1:58" ht="19.5" customHeight="1">
      <c r="A40" s="210"/>
      <c r="B40" s="7"/>
      <c r="C40" s="5"/>
      <c r="D40" s="5"/>
      <c r="E40" s="5"/>
      <c r="BF40" s="5"/>
    </row>
    <row r="41" spans="1:58" ht="12.6" customHeight="1">
      <c r="A41" s="211"/>
      <c r="B41" s="7"/>
      <c r="C41" s="5"/>
      <c r="D41" s="5"/>
      <c r="E41" s="5"/>
      <c r="BF41" s="8"/>
    </row>
    <row r="42" spans="1:58" ht="12.6" customHeight="1">
      <c r="A42" s="210"/>
      <c r="B42" s="7"/>
      <c r="C42" s="5"/>
      <c r="D42" s="5"/>
      <c r="E42" s="5"/>
      <c r="BF42" s="26"/>
    </row>
    <row r="43" spans="1:58" ht="12.75" customHeight="1">
      <c r="A43" s="204"/>
      <c r="B43" s="7"/>
      <c r="C43" s="5"/>
      <c r="D43" s="5"/>
      <c r="E43" s="5"/>
      <c r="BF43" s="27"/>
    </row>
    <row r="44" spans="1:58" ht="12.75" customHeight="1">
      <c r="A44" s="205"/>
      <c r="B44" s="26"/>
      <c r="C44" s="5"/>
      <c r="D44" s="5"/>
      <c r="E44" s="5"/>
      <c r="BF44" s="8"/>
    </row>
    <row r="45" spans="1:58" ht="12.75" customHeight="1">
      <c r="A45" s="210"/>
      <c r="B45" s="26"/>
      <c r="C45" s="5"/>
      <c r="D45" s="5"/>
      <c r="E45" s="5"/>
    </row>
    <row r="46" spans="1:58" ht="12.6" customHeight="1">
      <c r="A46" s="210"/>
      <c r="B46" s="27"/>
      <c r="C46" s="5"/>
      <c r="D46" s="5"/>
      <c r="E46" s="5"/>
    </row>
    <row r="47" spans="1:58" ht="12" customHeight="1">
      <c r="A47" s="209"/>
      <c r="B47" s="26"/>
      <c r="C47" s="5"/>
      <c r="D47" s="5"/>
      <c r="E47" s="5"/>
    </row>
    <row r="48" spans="1:58" ht="12" customHeight="1">
      <c r="A48" s="209"/>
      <c r="B48" s="26"/>
      <c r="C48" s="5"/>
      <c r="D48" s="5"/>
      <c r="E48" s="5"/>
    </row>
    <row r="49" spans="1:5" ht="12" customHeight="1">
      <c r="A49" s="209"/>
      <c r="B49" s="26"/>
      <c r="C49" s="5"/>
      <c r="D49" s="5"/>
      <c r="E49" s="5"/>
    </row>
    <row r="50" spans="1:5" ht="15">
      <c r="A50" s="212"/>
      <c r="B50" s="26"/>
      <c r="C50" s="5"/>
      <c r="D50" s="5"/>
      <c r="E50" s="5"/>
    </row>
    <row r="51" spans="1:5" ht="12" customHeight="1">
      <c r="A51" s="209"/>
      <c r="B51" s="24"/>
      <c r="C51" s="5"/>
      <c r="D51" s="5"/>
      <c r="E51" s="5"/>
    </row>
    <row r="52" spans="1:5" ht="12" customHeight="1">
      <c r="A52" s="209"/>
      <c r="B52" s="26"/>
      <c r="C52" s="5"/>
      <c r="D52" s="5"/>
      <c r="E52" s="5"/>
    </row>
    <row r="53" spans="1:5" ht="12.6" customHeight="1">
      <c r="A53" s="211"/>
      <c r="B53" s="26"/>
      <c r="C53" s="5"/>
      <c r="D53" s="5"/>
      <c r="E53" s="5"/>
    </row>
    <row r="54" spans="1:5" ht="12.75" customHeight="1">
      <c r="A54" s="209"/>
      <c r="B54" s="26"/>
      <c r="C54" s="5"/>
      <c r="D54" s="5"/>
      <c r="E54" s="5"/>
    </row>
    <row r="55" spans="1:5" ht="12.6" customHeight="1">
      <c r="A55" s="212"/>
      <c r="B55" s="7"/>
      <c r="C55" s="5"/>
      <c r="D55" s="5"/>
      <c r="E55" s="5"/>
    </row>
    <row r="56" spans="1:5" ht="12.6" customHeight="1">
      <c r="A56" s="213"/>
      <c r="B56" s="5"/>
      <c r="C56" s="5"/>
      <c r="D56" s="5"/>
      <c r="E56" s="5"/>
    </row>
    <row r="57" spans="1:5" ht="12.75" customHeight="1">
      <c r="A57" s="213"/>
      <c r="B57" s="7"/>
      <c r="C57" s="5"/>
      <c r="D57" s="5"/>
      <c r="E57" s="5"/>
    </row>
    <row r="58" spans="1:5" ht="12" customHeight="1">
      <c r="A58" s="214"/>
      <c r="B58" s="5"/>
    </row>
    <row r="59" spans="1:5" ht="12" customHeight="1">
      <c r="B59" s="7"/>
    </row>
    <row r="60" spans="1:5" ht="12" customHeight="1">
      <c r="B60" s="5"/>
    </row>
    <row r="61" spans="1:5" ht="12" customHeight="1">
      <c r="B61" s="5"/>
    </row>
    <row r="62" spans="1:5" ht="12" customHeight="1">
      <c r="B62" s="10"/>
    </row>
    <row r="63" spans="1:5" ht="12" customHeight="1">
      <c r="B63" s="10"/>
    </row>
    <row r="64" spans="1:5" ht="12" customHeight="1">
      <c r="B64" s="5"/>
    </row>
    <row r="65" spans="2:2" ht="12" customHeight="1">
      <c r="B65" s="5"/>
    </row>
    <row r="66" spans="2:2" ht="12" customHeight="1">
      <c r="B66" s="5"/>
    </row>
    <row r="67" spans="2:2" ht="12" customHeight="1">
      <c r="B67" s="5"/>
    </row>
    <row r="68" spans="2:2" ht="12" customHeight="1">
      <c r="B68" s="5"/>
    </row>
    <row r="69" spans="2:2" ht="12" customHeight="1">
      <c r="B69" s="5"/>
    </row>
    <row r="70" spans="2:2" ht="12" customHeight="1">
      <c r="B70" s="5"/>
    </row>
    <row r="71" spans="2:2" ht="12" customHeight="1">
      <c r="B71" s="7"/>
    </row>
    <row r="72" spans="2:2" ht="12" customHeight="1">
      <c r="B72" s="5"/>
    </row>
    <row r="73" spans="2:2" ht="12" customHeight="1">
      <c r="B73" s="10"/>
    </row>
    <row r="74" spans="2:2" ht="12" customHeight="1">
      <c r="B74" s="5"/>
    </row>
    <row r="75" spans="2:2" ht="12" customHeight="1">
      <c r="B75" s="5"/>
    </row>
    <row r="76" spans="2:2" ht="12" customHeight="1">
      <c r="B76" s="25"/>
    </row>
  </sheetData>
  <mergeCells count="1">
    <mergeCell ref="A20:A21"/>
  </mergeCells>
  <phoneticPr fontId="0" type="noConversion"/>
  <pageMargins left="0.75" right="0.75" top="1" bottom="1" header="0" footer="0"/>
  <pageSetup paperSize="9" orientation="portrait" verticalDpi="2048" r:id="rId1"/>
  <headerFooter alignWithMargins="0">
    <oddFooter>&amp;"Helvetica,Regular"&amp;11&amp;P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/>
  <sheetData/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topLeftCell="A16"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2"/>
  <sheetViews>
    <sheetView showGridLines="0" topLeftCell="A10" workbookViewId="0">
      <selection activeCell="A23" sqref="A23"/>
    </sheetView>
  </sheetViews>
  <sheetFormatPr baseColWidth="10" defaultColWidth="8.19921875" defaultRowHeight="12" customHeight="1"/>
  <cols>
    <col min="1" max="1" width="54" style="208" customWidth="1"/>
    <col min="2" max="2" width="8.5" style="1" customWidth="1"/>
    <col min="3" max="16384" width="8.19921875" style="1"/>
  </cols>
  <sheetData>
    <row r="1" spans="1:6" ht="45.75" customHeight="1">
      <c r="A1" s="97" t="s">
        <v>310</v>
      </c>
      <c r="B1" s="3"/>
      <c r="C1" s="3"/>
      <c r="D1" s="3"/>
      <c r="E1" s="5"/>
      <c r="F1" s="8"/>
    </row>
    <row r="2" spans="1:6" ht="15.75">
      <c r="A2" s="228" t="s">
        <v>331</v>
      </c>
      <c r="B2" s="27"/>
      <c r="C2" s="26"/>
      <c r="D2" s="26"/>
      <c r="E2" s="26"/>
    </row>
    <row r="3" spans="1:6" ht="12" customHeight="1">
      <c r="A3" s="96"/>
      <c r="B3" s="27"/>
      <c r="C3" s="26"/>
      <c r="D3" s="26"/>
      <c r="E3" s="26"/>
    </row>
    <row r="4" spans="1:6" ht="25.5">
      <c r="A4" s="96" t="s">
        <v>355</v>
      </c>
      <c r="B4" s="27"/>
      <c r="C4" s="26"/>
      <c r="D4" s="26"/>
      <c r="E4" s="26"/>
    </row>
    <row r="5" spans="1:6" ht="12" customHeight="1">
      <c r="A5" s="96"/>
      <c r="B5" s="27"/>
      <c r="C5" s="26"/>
      <c r="D5" s="26"/>
      <c r="E5" s="26"/>
    </row>
    <row r="6" spans="1:6" ht="15.75">
      <c r="A6" s="161" t="s">
        <v>329</v>
      </c>
      <c r="B6" s="27"/>
      <c r="C6" s="26"/>
      <c r="D6" s="26"/>
      <c r="E6" s="26"/>
    </row>
    <row r="7" spans="1:6" ht="12.75">
      <c r="B7" s="26"/>
      <c r="C7" s="26"/>
      <c r="D7" s="26"/>
      <c r="E7" s="26"/>
    </row>
    <row r="8" spans="1:6" ht="25.5">
      <c r="A8" s="95" t="s">
        <v>304</v>
      </c>
      <c r="B8" s="26"/>
      <c r="C8" s="26"/>
      <c r="D8" s="26"/>
      <c r="E8" s="26"/>
    </row>
    <row r="9" spans="1:6" ht="12.75">
      <c r="A9" s="95"/>
      <c r="B9" s="26"/>
      <c r="C9" s="28"/>
      <c r="D9" s="28"/>
      <c r="E9" s="28"/>
    </row>
    <row r="10" spans="1:6" ht="38.25">
      <c r="A10" s="96" t="s">
        <v>305</v>
      </c>
      <c r="B10" s="26"/>
      <c r="C10" s="28"/>
      <c r="D10" s="26"/>
      <c r="E10" s="26"/>
    </row>
    <row r="11" spans="1:6" ht="12.75">
      <c r="A11" s="96"/>
      <c r="B11" s="26"/>
      <c r="C11" s="28"/>
      <c r="D11" s="26"/>
      <c r="E11" s="26"/>
    </row>
    <row r="12" spans="1:6" ht="24.75" customHeight="1">
      <c r="A12" s="218" t="s">
        <v>327</v>
      </c>
      <c r="B12" s="26"/>
      <c r="C12" s="28"/>
      <c r="D12" s="26"/>
      <c r="E12" s="26"/>
    </row>
    <row r="13" spans="1:6" ht="15.75">
      <c r="A13" s="163" t="s">
        <v>330</v>
      </c>
      <c r="B13" s="27"/>
      <c r="C13" s="28"/>
      <c r="D13" s="26"/>
      <c r="E13" s="26"/>
    </row>
    <row r="14" spans="1:6" ht="12.75">
      <c r="A14" s="96"/>
      <c r="B14" s="27"/>
      <c r="C14" s="28"/>
      <c r="D14" s="26"/>
      <c r="E14" s="26"/>
    </row>
    <row r="15" spans="1:6" ht="12.75">
      <c r="B15" s="27"/>
      <c r="C15" s="26"/>
      <c r="D15" s="26"/>
      <c r="E15" s="26"/>
    </row>
    <row r="16" spans="1:6" ht="15.75">
      <c r="A16" s="161" t="s">
        <v>353</v>
      </c>
      <c r="B16" s="26"/>
      <c r="C16" s="27"/>
      <c r="D16" s="26"/>
      <c r="E16" s="26"/>
    </row>
    <row r="17" spans="1:5" ht="12.75">
      <c r="A17" s="208" t="s">
        <v>328</v>
      </c>
      <c r="B17" s="24"/>
      <c r="C17" s="26"/>
      <c r="D17" s="26"/>
      <c r="E17" s="26"/>
    </row>
    <row r="18" spans="1:5" ht="12" customHeight="1">
      <c r="A18" s="96" t="s">
        <v>356</v>
      </c>
      <c r="B18" s="24"/>
      <c r="C18" s="26"/>
      <c r="D18" s="26"/>
      <c r="E18" s="26"/>
    </row>
    <row r="19" spans="1:5" ht="12.75">
      <c r="A19" s="208" t="s">
        <v>306</v>
      </c>
      <c r="B19" s="5"/>
      <c r="C19" s="27"/>
      <c r="D19" s="26"/>
      <c r="E19" s="26"/>
    </row>
    <row r="20" spans="1:5" ht="15.75" customHeight="1">
      <c r="B20" s="7"/>
      <c r="C20" s="26"/>
      <c r="D20" s="26"/>
      <c r="E20" s="26"/>
    </row>
    <row r="21" spans="1:5" ht="15.75">
      <c r="A21" s="161" t="s">
        <v>354</v>
      </c>
      <c r="B21" s="26"/>
      <c r="C21" s="26"/>
      <c r="D21" s="26"/>
      <c r="E21" s="26"/>
    </row>
    <row r="22" spans="1:5" ht="12.75">
      <c r="A22" s="95" t="s">
        <v>307</v>
      </c>
      <c r="B22" s="26"/>
      <c r="C22" s="26"/>
      <c r="D22" s="26"/>
      <c r="E22" s="26"/>
    </row>
    <row r="23" spans="1:5" ht="12.75">
      <c r="A23" s="95" t="s">
        <v>357</v>
      </c>
      <c r="B23" s="26"/>
      <c r="C23" s="26"/>
      <c r="D23" s="26"/>
      <c r="E23" s="26"/>
    </row>
    <row r="24" spans="1:5" ht="12.6" customHeight="1">
      <c r="B24" s="26"/>
      <c r="C24" s="26"/>
      <c r="D24" s="26"/>
      <c r="E24" s="26"/>
    </row>
    <row r="25" spans="1:5" ht="21" customHeight="1">
      <c r="A25" s="229" t="s">
        <v>308</v>
      </c>
      <c r="B25" s="26"/>
      <c r="C25" s="26"/>
    </row>
    <row r="26" spans="1:5" ht="12" customHeight="1">
      <c r="B26" s="26"/>
      <c r="C26" s="26"/>
    </row>
    <row r="27" spans="1:5" ht="12.75">
      <c r="B27" s="26"/>
      <c r="C27" s="26"/>
    </row>
    <row r="28" spans="1:5" ht="14.25" customHeight="1">
      <c r="A28" s="240" t="s">
        <v>326</v>
      </c>
      <c r="B28" s="27"/>
      <c r="C28" s="26"/>
    </row>
    <row r="29" spans="1:5" ht="36.75" customHeight="1">
      <c r="A29" s="239" t="s">
        <v>332</v>
      </c>
      <c r="B29" s="27"/>
      <c r="C29" s="26"/>
    </row>
    <row r="30" spans="1:5" ht="12.75">
      <c r="A30" s="244"/>
      <c r="B30" s="27"/>
      <c r="C30" s="26"/>
    </row>
    <row r="31" spans="1:5" ht="20.25" customHeight="1">
      <c r="A31" s="244"/>
      <c r="B31" s="26"/>
    </row>
    <row r="32" spans="1:5" ht="21" customHeight="1">
      <c r="A32" s="96"/>
      <c r="B32" s="28"/>
    </row>
    <row r="33" spans="1:3" ht="21" customHeight="1">
      <c r="A33" s="207"/>
      <c r="B33" s="28"/>
    </row>
    <row r="34" spans="1:3" ht="21" customHeight="1">
      <c r="A34" s="96"/>
      <c r="B34" s="28"/>
    </row>
    <row r="35" spans="1:3" ht="12.75">
      <c r="A35" s="96"/>
      <c r="B35" s="28"/>
    </row>
    <row r="36" spans="1:3" ht="18.75" customHeight="1">
      <c r="B36" s="26"/>
      <c r="C36" s="26"/>
    </row>
    <row r="37" spans="1:3" ht="12" customHeight="1">
      <c r="B37" s="28"/>
    </row>
    <row r="38" spans="1:3" ht="12" customHeight="1">
      <c r="B38" s="28"/>
    </row>
    <row r="39" spans="1:3" ht="12" customHeight="1">
      <c r="B39" s="28"/>
    </row>
    <row r="40" spans="1:3" ht="12" customHeight="1">
      <c r="B40" s="26"/>
    </row>
    <row r="41" spans="1:3" ht="12" customHeight="1">
      <c r="B41" s="25"/>
    </row>
    <row r="42" spans="1:3" ht="12" customHeight="1">
      <c r="B42" s="26"/>
    </row>
    <row r="43" spans="1:3" ht="12" customHeight="1">
      <c r="A43" s="96"/>
      <c r="B43" s="26"/>
    </row>
    <row r="44" spans="1:3" ht="12" customHeight="1">
      <c r="A44" s="96"/>
      <c r="B44" s="26"/>
    </row>
    <row r="45" spans="1:3" ht="12" customHeight="1">
      <c r="A45" s="96"/>
      <c r="B45" s="26"/>
    </row>
    <row r="46" spans="1:3" ht="12" customHeight="1">
      <c r="A46" s="207"/>
      <c r="B46" s="28"/>
    </row>
    <row r="47" spans="1:3" ht="12" customHeight="1">
      <c r="A47" s="96"/>
      <c r="B47" s="26"/>
    </row>
    <row r="48" spans="1:3" ht="12" customHeight="1">
      <c r="A48" s="96"/>
      <c r="B48" s="28"/>
    </row>
    <row r="49" spans="1:2" ht="12" customHeight="1">
      <c r="A49" s="207"/>
      <c r="B49" s="26"/>
    </row>
    <row r="50" spans="1:2" ht="12" customHeight="1">
      <c r="A50" s="96"/>
      <c r="B50" s="28"/>
    </row>
    <row r="51" spans="1:2" ht="12" customHeight="1">
      <c r="A51" s="95"/>
      <c r="B51" s="26"/>
    </row>
    <row r="52" spans="1:2" ht="12" customHeight="1">
      <c r="A52" s="96"/>
      <c r="B52" s="28"/>
    </row>
    <row r="53" spans="1:2" ht="12" customHeight="1">
      <c r="A53" s="96"/>
      <c r="B53" s="26"/>
    </row>
    <row r="54" spans="1:2" ht="12" customHeight="1">
      <c r="A54" s="207"/>
      <c r="B54" s="25"/>
    </row>
    <row r="55" spans="1:2" ht="12" customHeight="1">
      <c r="B55" s="26"/>
    </row>
    <row r="56" spans="1:2" ht="12" customHeight="1">
      <c r="B56" s="26"/>
    </row>
    <row r="57" spans="1:2" ht="12" customHeight="1">
      <c r="B57" s="26"/>
    </row>
    <row r="58" spans="1:2" ht="12" customHeight="1">
      <c r="B58" s="26"/>
    </row>
    <row r="59" spans="1:2" ht="12" customHeight="1">
      <c r="B59" s="28"/>
    </row>
    <row r="60" spans="1:2" ht="12" customHeight="1">
      <c r="B60" s="26"/>
    </row>
    <row r="61" spans="1:2" ht="12" customHeight="1">
      <c r="B61" s="26"/>
    </row>
    <row r="62" spans="1:2" ht="12" customHeight="1">
      <c r="B62" s="25"/>
    </row>
  </sheetData>
  <mergeCells count="1">
    <mergeCell ref="A30:A31"/>
  </mergeCells>
  <phoneticPr fontId="0" type="noConversion"/>
  <pageMargins left="0.75" right="0.75" top="1" bottom="1" header="0" footer="0"/>
  <pageSetup paperSize="9" orientation="portrait" verticalDpi="2048" r:id="rId1"/>
  <headerFooter alignWithMargins="0">
    <oddFooter>&amp;"Helvetica,Regular"&amp;11&amp;P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topLeftCell="A15" zoomScale="80" zoomScaleNormal="80" workbookViewId="0">
      <selection activeCell="C45" sqref="C45"/>
    </sheetView>
  </sheetViews>
  <sheetFormatPr baseColWidth="10" defaultColWidth="8.19921875" defaultRowHeight="12" customHeight="1"/>
  <cols>
    <col min="1" max="1" width="33.796875" style="1" customWidth="1"/>
    <col min="2" max="2" width="8.69921875" style="1" customWidth="1"/>
    <col min="3" max="3" width="10.69921875" style="1" customWidth="1"/>
    <col min="4" max="4" width="9" style="1" customWidth="1"/>
    <col min="5" max="5" width="10" style="1" customWidth="1"/>
    <col min="6" max="6" width="12.796875" style="1" customWidth="1"/>
    <col min="7" max="7" width="10" style="1" customWidth="1"/>
    <col min="8" max="12" width="10.59765625" style="1" customWidth="1"/>
    <col min="13" max="13" width="13.19921875" style="151" customWidth="1"/>
    <col min="14" max="14" width="12.09765625" style="151" customWidth="1"/>
    <col min="15" max="16384" width="8.19921875" style="1"/>
  </cols>
  <sheetData>
    <row r="1" spans="1:14" s="37" customFormat="1" ht="15.75" thickBot="1">
      <c r="A1" s="245" t="s">
        <v>208</v>
      </c>
      <c r="B1" s="246"/>
      <c r="C1" s="246"/>
      <c r="D1" s="246"/>
      <c r="E1" s="246"/>
      <c r="F1" s="246"/>
      <c r="G1" s="246"/>
      <c r="H1" s="247"/>
      <c r="I1" s="164"/>
      <c r="J1" s="164"/>
      <c r="K1" s="164"/>
      <c r="L1" s="164"/>
      <c r="M1" s="139"/>
      <c r="N1" s="140"/>
    </row>
    <row r="2" spans="1:14" ht="15" customHeight="1">
      <c r="A2" s="34"/>
      <c r="B2" s="109"/>
      <c r="C2" s="109"/>
      <c r="D2" s="248" t="s">
        <v>272</v>
      </c>
      <c r="E2" s="110" t="s">
        <v>105</v>
      </c>
      <c r="F2" s="248" t="s">
        <v>194</v>
      </c>
      <c r="G2" s="110" t="s">
        <v>106</v>
      </c>
      <c r="H2" s="250" t="s">
        <v>273</v>
      </c>
      <c r="I2" s="165"/>
      <c r="J2" s="165"/>
      <c r="K2" s="165"/>
      <c r="L2" s="165"/>
      <c r="M2" s="141"/>
      <c r="N2" s="141"/>
    </row>
    <row r="3" spans="1:14" ht="15.75" customHeight="1" thickBot="1">
      <c r="A3" s="35"/>
      <c r="B3" s="111" t="s">
        <v>271</v>
      </c>
      <c r="C3" s="112" t="s">
        <v>209</v>
      </c>
      <c r="D3" s="249"/>
      <c r="E3" s="112" t="s">
        <v>270</v>
      </c>
      <c r="F3" s="249"/>
      <c r="G3" s="112" t="s">
        <v>207</v>
      </c>
      <c r="H3" s="251"/>
      <c r="I3" s="165"/>
      <c r="J3" s="165"/>
      <c r="K3" s="165"/>
      <c r="L3" s="165"/>
      <c r="M3" s="141"/>
      <c r="N3" s="141"/>
    </row>
    <row r="4" spans="1:14" ht="12.75">
      <c r="A4" s="115" t="s">
        <v>21</v>
      </c>
      <c r="B4" s="174">
        <f>+B5+B6</f>
        <v>215700</v>
      </c>
      <c r="C4" s="174">
        <f>+C5+C6</f>
        <v>184950</v>
      </c>
      <c r="D4" s="114">
        <f>(B4-C4)/C4</f>
        <v>0.16626115166261152</v>
      </c>
      <c r="E4" s="113">
        <f t="shared" ref="E4:H4" si="0">+E5</f>
        <v>193116.66</v>
      </c>
      <c r="F4" s="114">
        <f t="shared" ref="F4:F13" si="1">(E4-C4)/E4</f>
        <v>4.2288738837964593E-2</v>
      </c>
      <c r="G4" s="113">
        <f t="shared" si="0"/>
        <v>176450</v>
      </c>
      <c r="H4" s="113">
        <f t="shared" si="0"/>
        <v>16666.660000000003</v>
      </c>
      <c r="I4" s="113"/>
      <c r="J4" s="113"/>
      <c r="K4" s="113"/>
      <c r="L4" s="113"/>
      <c r="M4" s="141"/>
      <c r="N4" s="141"/>
    </row>
    <row r="5" spans="1:14" ht="12.75">
      <c r="A5" s="104" t="s">
        <v>324</v>
      </c>
      <c r="B5" s="175">
        <v>207200</v>
      </c>
      <c r="C5" s="175">
        <v>177950</v>
      </c>
      <c r="D5" s="102">
        <f>(B5-C5)/C5</f>
        <v>0.16437201461084575</v>
      </c>
      <c r="E5" s="170">
        <f>189366.66+1750+2000</f>
        <v>193116.66</v>
      </c>
      <c r="F5" s="156">
        <f t="shared" si="1"/>
        <v>7.8536258860317926E-2</v>
      </c>
      <c r="G5" s="101">
        <v>176450</v>
      </c>
      <c r="H5" s="124">
        <f>(+E5-G5)</f>
        <v>16666.660000000003</v>
      </c>
      <c r="I5" s="166"/>
      <c r="J5" s="166"/>
      <c r="K5" s="166"/>
      <c r="L5" s="166"/>
      <c r="M5" s="141"/>
      <c r="N5" s="141"/>
    </row>
    <row r="6" spans="1:14" ht="12.75">
      <c r="A6" s="104" t="s">
        <v>265</v>
      </c>
      <c r="B6" s="175">
        <v>8500</v>
      </c>
      <c r="C6" s="175">
        <v>7000</v>
      </c>
      <c r="D6" s="102"/>
      <c r="E6" s="170"/>
      <c r="F6" s="156"/>
      <c r="G6" s="101"/>
      <c r="H6" s="166"/>
      <c r="I6" s="166"/>
      <c r="J6" s="166"/>
      <c r="K6" s="166"/>
      <c r="L6" s="166"/>
      <c r="M6" s="141"/>
      <c r="N6" s="141"/>
    </row>
    <row r="7" spans="1:14" ht="12.75">
      <c r="A7" s="115" t="s">
        <v>22</v>
      </c>
      <c r="B7" s="233">
        <f>SUM(B8:B12)</f>
        <v>20185</v>
      </c>
      <c r="C7" s="174">
        <f>SUM(C8:C12)</f>
        <v>5439</v>
      </c>
      <c r="D7" s="114">
        <f>(B7-C7)/C7</f>
        <v>2.7111601397315681</v>
      </c>
      <c r="E7" s="113">
        <f>SUM(E8:E12)</f>
        <v>36603.4</v>
      </c>
      <c r="F7" s="114">
        <f t="shared" si="1"/>
        <v>0.85140724632137998</v>
      </c>
      <c r="G7" s="113">
        <f>SUM(G8:G12)</f>
        <v>35504.35</v>
      </c>
      <c r="H7" s="113">
        <f>SUM(H8:H12)</f>
        <v>1099.0500000000011</v>
      </c>
      <c r="I7" s="113"/>
      <c r="J7" s="113"/>
      <c r="K7" s="113"/>
      <c r="L7" s="113"/>
      <c r="M7" s="141"/>
      <c r="N7" s="141"/>
    </row>
    <row r="8" spans="1:14" ht="12.75">
      <c r="A8" s="105" t="s">
        <v>303</v>
      </c>
      <c r="B8" s="175"/>
      <c r="C8" s="175">
        <v>0</v>
      </c>
      <c r="D8" s="102" t="e">
        <f t="shared" ref="D8:D12" si="2">(B8-C8)/C8</f>
        <v>#DIV/0!</v>
      </c>
      <c r="E8" s="170"/>
      <c r="F8" s="156" t="e">
        <f t="shared" si="1"/>
        <v>#DIV/0!</v>
      </c>
      <c r="G8" s="101">
        <v>8753.8700000000008</v>
      </c>
      <c r="H8" s="124">
        <f t="shared" ref="H8:H12" si="3">(+E8-G8)</f>
        <v>-8753.8700000000008</v>
      </c>
      <c r="I8" s="166"/>
      <c r="J8" s="166"/>
      <c r="K8" s="166"/>
      <c r="L8" s="166"/>
      <c r="M8" s="141"/>
      <c r="N8" s="141"/>
    </row>
    <row r="9" spans="1:14" ht="12.75">
      <c r="A9" s="105" t="s">
        <v>250</v>
      </c>
      <c r="B9" s="175"/>
      <c r="C9" s="175">
        <v>0</v>
      </c>
      <c r="D9" s="102" t="e">
        <f t="shared" si="2"/>
        <v>#DIV/0!</v>
      </c>
      <c r="E9" s="170"/>
      <c r="F9" s="156" t="e">
        <f t="shared" si="1"/>
        <v>#DIV/0!</v>
      </c>
      <c r="G9" s="101"/>
      <c r="H9" s="124">
        <f t="shared" si="3"/>
        <v>0</v>
      </c>
      <c r="I9" s="166"/>
      <c r="J9" s="166"/>
      <c r="K9" s="166"/>
      <c r="L9" s="166"/>
      <c r="M9" s="141"/>
      <c r="N9" s="141"/>
    </row>
    <row r="10" spans="1:14" ht="12.75">
      <c r="A10" s="105" t="s">
        <v>266</v>
      </c>
      <c r="B10" s="175">
        <v>20185</v>
      </c>
      <c r="C10" s="175">
        <v>5439</v>
      </c>
      <c r="D10" s="102">
        <f t="shared" si="2"/>
        <v>2.7111601397315681</v>
      </c>
      <c r="E10" s="170">
        <v>36603.4</v>
      </c>
      <c r="F10" s="156">
        <f t="shared" si="1"/>
        <v>0.85140724632137998</v>
      </c>
      <c r="G10" s="101">
        <v>26750.48</v>
      </c>
      <c r="H10" s="124">
        <f t="shared" si="3"/>
        <v>9852.9200000000019</v>
      </c>
      <c r="I10" s="166"/>
      <c r="J10" s="166"/>
      <c r="K10" s="166"/>
      <c r="L10" s="166"/>
      <c r="M10" s="141"/>
      <c r="N10" s="36"/>
    </row>
    <row r="11" spans="1:14" ht="12.75">
      <c r="A11" s="105" t="s">
        <v>184</v>
      </c>
      <c r="B11" s="175"/>
      <c r="C11" s="175">
        <v>0</v>
      </c>
      <c r="D11" s="102" t="e">
        <f t="shared" si="2"/>
        <v>#DIV/0!</v>
      </c>
      <c r="E11" s="170"/>
      <c r="F11" s="156" t="e">
        <f t="shared" si="1"/>
        <v>#DIV/0!</v>
      </c>
      <c r="G11" s="101"/>
      <c r="H11" s="124">
        <f t="shared" si="3"/>
        <v>0</v>
      </c>
      <c r="I11" s="166"/>
      <c r="J11" s="166"/>
      <c r="K11" s="166"/>
      <c r="L11" s="166"/>
      <c r="M11" s="141"/>
      <c r="N11" s="36"/>
    </row>
    <row r="12" spans="1:14" ht="12.75">
      <c r="A12" s="106" t="s">
        <v>23</v>
      </c>
      <c r="B12" s="176"/>
      <c r="C12" s="176">
        <v>0</v>
      </c>
      <c r="D12" s="102" t="e">
        <f t="shared" si="2"/>
        <v>#DIV/0!</v>
      </c>
      <c r="E12" s="171"/>
      <c r="F12" s="156" t="e">
        <f t="shared" si="1"/>
        <v>#DIV/0!</v>
      </c>
      <c r="G12" s="103"/>
      <c r="H12" s="124">
        <f t="shared" si="3"/>
        <v>0</v>
      </c>
      <c r="I12" s="166"/>
      <c r="J12" s="166"/>
      <c r="K12" s="166"/>
      <c r="L12" s="166"/>
      <c r="M12" s="141"/>
      <c r="N12" s="141"/>
    </row>
    <row r="13" spans="1:14" ht="13.5" thickBot="1">
      <c r="A13" s="116" t="s">
        <v>176</v>
      </c>
      <c r="B13" s="235">
        <f>SUM(B4, B7)</f>
        <v>235885</v>
      </c>
      <c r="C13" s="177">
        <f>SUM(C4, C7)</f>
        <v>190389</v>
      </c>
      <c r="D13" s="118">
        <f>(B13-C13)/C13</f>
        <v>0.23896338548970791</v>
      </c>
      <c r="E13" s="117">
        <f>+E4+E7</f>
        <v>229720.06</v>
      </c>
      <c r="F13" s="118">
        <f t="shared" si="1"/>
        <v>0.17121299724542993</v>
      </c>
      <c r="G13" s="117">
        <f>+G4+G7</f>
        <v>211954.35</v>
      </c>
      <c r="H13" s="117">
        <f>+H4+H7</f>
        <v>17765.710000000006</v>
      </c>
      <c r="I13" s="113"/>
      <c r="J13" s="113"/>
      <c r="K13" s="113"/>
      <c r="L13" s="113"/>
      <c r="M13" s="141"/>
      <c r="N13" s="141"/>
    </row>
    <row r="14" spans="1:14" ht="14.25" thickTop="1" thickBot="1">
      <c r="A14" s="119"/>
      <c r="B14" s="178"/>
      <c r="C14" s="178"/>
      <c r="D14" s="121"/>
      <c r="E14" s="172"/>
      <c r="F14" s="114"/>
      <c r="G14" s="120"/>
      <c r="H14" s="122"/>
      <c r="I14" s="142">
        <v>2018</v>
      </c>
      <c r="J14" s="142">
        <v>2017</v>
      </c>
      <c r="K14" s="142">
        <v>2016</v>
      </c>
      <c r="L14" s="142">
        <v>2015</v>
      </c>
      <c r="M14" s="143">
        <v>2014</v>
      </c>
      <c r="N14" s="143">
        <v>2013</v>
      </c>
    </row>
    <row r="15" spans="1:14" ht="12.75">
      <c r="A15" s="115" t="s">
        <v>334</v>
      </c>
      <c r="B15" s="174"/>
      <c r="C15" s="174"/>
      <c r="D15" s="114"/>
      <c r="E15" s="169"/>
      <c r="F15" s="114"/>
      <c r="G15" s="113"/>
      <c r="H15" s="113"/>
      <c r="I15" s="145"/>
      <c r="J15" s="145"/>
      <c r="K15" s="145"/>
      <c r="L15" s="144"/>
      <c r="M15" s="145"/>
      <c r="N15" s="145"/>
    </row>
    <row r="16" spans="1:14" ht="12.75">
      <c r="A16" s="107" t="s">
        <v>299</v>
      </c>
      <c r="B16" s="234">
        <v>130554</v>
      </c>
      <c r="C16" s="175">
        <v>113293</v>
      </c>
      <c r="D16" s="102">
        <f t="shared" ref="D16:D27" si="4">(B16-C16)/C16</f>
        <v>0.15235716240191363</v>
      </c>
      <c r="E16" s="170">
        <f>91387.72+25059.02+40</f>
        <v>116486.74</v>
      </c>
      <c r="F16" s="156">
        <f t="shared" ref="F16:F41" si="5">(E16-C16)/E16</f>
        <v>2.7417197871620454E-2</v>
      </c>
      <c r="G16" s="101">
        <f>75853.07+20407.27+1447.71+3878.91</f>
        <v>101586.96000000002</v>
      </c>
      <c r="H16" s="166">
        <f t="shared" ref="H16:H26" si="6">(+E16-G16)</f>
        <v>14899.779999999984</v>
      </c>
      <c r="I16" s="146" t="s">
        <v>276</v>
      </c>
      <c r="J16" s="146" t="s">
        <v>211</v>
      </c>
      <c r="K16" s="146" t="s">
        <v>205</v>
      </c>
      <c r="L16" s="144" t="s">
        <v>200</v>
      </c>
      <c r="M16" s="146" t="s">
        <v>185</v>
      </c>
      <c r="N16" s="146"/>
    </row>
    <row r="17" spans="1:14" ht="12.75">
      <c r="A17" s="107" t="s">
        <v>255</v>
      </c>
      <c r="B17" s="234">
        <v>13023</v>
      </c>
      <c r="C17" s="175">
        <v>13068</v>
      </c>
      <c r="D17" s="102">
        <f t="shared" si="4"/>
        <v>-3.4435261707988982E-3</v>
      </c>
      <c r="E17" s="170">
        <v>13022.66</v>
      </c>
      <c r="F17" s="156">
        <f t="shared" si="5"/>
        <v>-3.4816235699926239E-3</v>
      </c>
      <c r="G17" s="101">
        <v>12795.84</v>
      </c>
      <c r="H17" s="166">
        <f t="shared" si="6"/>
        <v>226.81999999999971</v>
      </c>
      <c r="I17" s="146">
        <v>621000000</v>
      </c>
      <c r="J17" s="146">
        <v>6210</v>
      </c>
      <c r="K17" s="146">
        <v>6210</v>
      </c>
      <c r="L17" s="144">
        <v>6210</v>
      </c>
      <c r="M17" s="146">
        <v>6210</v>
      </c>
      <c r="N17" s="146"/>
    </row>
    <row r="18" spans="1:14" ht="12.75">
      <c r="A18" s="107" t="s">
        <v>182</v>
      </c>
      <c r="B18" s="234">
        <v>5038</v>
      </c>
      <c r="C18" s="175">
        <v>3880</v>
      </c>
      <c r="D18" s="102">
        <f t="shared" si="4"/>
        <v>0.29845360824742267</v>
      </c>
      <c r="E18" s="170">
        <f>261.28+1434.1+1930.37+795.1+598.29+18.89</f>
        <v>5038.0300000000007</v>
      </c>
      <c r="F18" s="156">
        <f t="shared" si="5"/>
        <v>0.22985770231618322</v>
      </c>
      <c r="G18" s="101">
        <f>53.71+124.63+1343.89+1842.61+1604.83+243.53+428.47-0.1+132.66</f>
        <v>5774.23</v>
      </c>
      <c r="H18" s="166">
        <f t="shared" si="6"/>
        <v>-736.19999999999891</v>
      </c>
      <c r="I18" s="146" t="s">
        <v>296</v>
      </c>
      <c r="J18" s="146" t="s">
        <v>274</v>
      </c>
      <c r="K18" s="146" t="s">
        <v>204</v>
      </c>
      <c r="L18" s="144" t="s">
        <v>202</v>
      </c>
      <c r="M18" s="146" t="s">
        <v>186</v>
      </c>
      <c r="N18" s="146">
        <v>6291</v>
      </c>
    </row>
    <row r="19" spans="1:14" ht="12.75">
      <c r="A19" s="107" t="s">
        <v>256</v>
      </c>
      <c r="B19" s="234">
        <v>3100</v>
      </c>
      <c r="C19" s="175">
        <v>3090</v>
      </c>
      <c r="D19" s="102">
        <f t="shared" si="4"/>
        <v>3.2362459546925568E-3</v>
      </c>
      <c r="E19" s="170">
        <v>3100</v>
      </c>
      <c r="F19" s="156">
        <f t="shared" si="5"/>
        <v>3.2258064516129032E-3</v>
      </c>
      <c r="G19" s="101">
        <v>3180.2</v>
      </c>
      <c r="H19" s="166">
        <f t="shared" si="6"/>
        <v>-80.199999999999818</v>
      </c>
      <c r="I19" s="146">
        <v>623000002</v>
      </c>
      <c r="J19" s="146">
        <v>623.20000000000005</v>
      </c>
      <c r="K19" s="146">
        <v>623.20000000000005</v>
      </c>
      <c r="L19" s="144">
        <v>6230</v>
      </c>
      <c r="M19" s="146">
        <v>6230</v>
      </c>
      <c r="N19" s="146"/>
    </row>
    <row r="20" spans="1:14" ht="12.75">
      <c r="A20" s="107" t="s">
        <v>25</v>
      </c>
      <c r="B20" s="234">
        <v>4951</v>
      </c>
      <c r="C20" s="175">
        <v>4329</v>
      </c>
      <c r="D20" s="102">
        <f t="shared" si="4"/>
        <v>0.14368214368214369</v>
      </c>
      <c r="E20" s="170">
        <v>4950.8500000000004</v>
      </c>
      <c r="F20" s="156">
        <f t="shared" si="5"/>
        <v>0.12560469414342998</v>
      </c>
      <c r="G20" s="101">
        <v>4003.13</v>
      </c>
      <c r="H20" s="166">
        <f t="shared" si="6"/>
        <v>947.72000000000025</v>
      </c>
      <c r="I20" s="146">
        <v>623000001</v>
      </c>
      <c r="J20" s="146">
        <v>623.1</v>
      </c>
      <c r="K20" s="146">
        <v>623.1</v>
      </c>
      <c r="L20" s="144">
        <v>6230</v>
      </c>
      <c r="M20" s="146">
        <v>6230</v>
      </c>
      <c r="N20" s="146"/>
    </row>
    <row r="21" spans="1:14" ht="12.75">
      <c r="A21" s="107" t="s">
        <v>257</v>
      </c>
      <c r="B21" s="234">
        <v>3641</v>
      </c>
      <c r="C21" s="175">
        <v>4469</v>
      </c>
      <c r="D21" s="102">
        <f t="shared" si="4"/>
        <v>-0.18527634817632579</v>
      </c>
      <c r="E21" s="170">
        <v>3641.46</v>
      </c>
      <c r="F21" s="156">
        <f t="shared" si="5"/>
        <v>-0.22725500211453648</v>
      </c>
      <c r="G21" s="101">
        <v>947.73</v>
      </c>
      <c r="H21" s="166">
        <f t="shared" si="6"/>
        <v>2693.73</v>
      </c>
      <c r="I21" s="146">
        <v>607000002</v>
      </c>
      <c r="J21" s="146">
        <v>607.20000000000005</v>
      </c>
      <c r="K21" s="146">
        <v>607.20000000000005</v>
      </c>
      <c r="L21" s="144">
        <v>6070</v>
      </c>
      <c r="M21" s="146">
        <v>6070</v>
      </c>
      <c r="N21" s="146"/>
    </row>
    <row r="22" spans="1:14" ht="12.75">
      <c r="A22" s="107" t="s">
        <v>26</v>
      </c>
      <c r="B22" s="234">
        <v>456</v>
      </c>
      <c r="C22" s="175">
        <v>334</v>
      </c>
      <c r="D22" s="102">
        <f t="shared" si="4"/>
        <v>0.3652694610778443</v>
      </c>
      <c r="E22" s="170">
        <v>455.67</v>
      </c>
      <c r="F22" s="156">
        <f t="shared" si="5"/>
        <v>0.2670134088265631</v>
      </c>
      <c r="G22" s="101">
        <v>334.17</v>
      </c>
      <c r="H22" s="166">
        <f t="shared" si="6"/>
        <v>121.5</v>
      </c>
      <c r="I22" s="146">
        <v>607000003</v>
      </c>
      <c r="J22" s="146">
        <v>607.29999999999995</v>
      </c>
      <c r="K22" s="146">
        <v>607.29999999999995</v>
      </c>
      <c r="L22" s="144">
        <v>60740</v>
      </c>
      <c r="M22" s="146">
        <v>6070</v>
      </c>
      <c r="N22" s="146"/>
    </row>
    <row r="23" spans="1:14" ht="12.75">
      <c r="A23" s="107" t="s">
        <v>39</v>
      </c>
      <c r="B23" s="234">
        <v>358</v>
      </c>
      <c r="C23" s="175">
        <v>354</v>
      </c>
      <c r="D23" s="102">
        <f t="shared" si="4"/>
        <v>1.1299435028248588E-2</v>
      </c>
      <c r="E23" s="170">
        <f>357.53</f>
        <v>357.53</v>
      </c>
      <c r="F23" s="156">
        <f t="shared" si="5"/>
        <v>9.8732973456772104E-3</v>
      </c>
      <c r="G23" s="101">
        <v>414.32</v>
      </c>
      <c r="H23" s="166">
        <f t="shared" si="6"/>
        <v>-56.79000000000002</v>
      </c>
      <c r="I23" s="146">
        <v>649000001</v>
      </c>
      <c r="J23" s="146" t="s">
        <v>201</v>
      </c>
      <c r="K23" s="146" t="s">
        <v>201</v>
      </c>
      <c r="L23" s="144" t="s">
        <v>201</v>
      </c>
      <c r="M23" s="146" t="s">
        <v>187</v>
      </c>
      <c r="N23" s="146"/>
    </row>
    <row r="24" spans="1:14" ht="12.75">
      <c r="A24" s="107" t="s">
        <v>27</v>
      </c>
      <c r="B24" s="234">
        <v>2000</v>
      </c>
      <c r="C24" s="175">
        <v>2000</v>
      </c>
      <c r="D24" s="102">
        <f t="shared" si="4"/>
        <v>0</v>
      </c>
      <c r="E24" s="170">
        <v>1973.73</v>
      </c>
      <c r="F24" s="156">
        <f t="shared" si="5"/>
        <v>-1.3309824545403871E-2</v>
      </c>
      <c r="G24" s="101">
        <f>477.05+742.56+2331.63</f>
        <v>3551.24</v>
      </c>
      <c r="H24" s="166">
        <f t="shared" si="6"/>
        <v>-1577.5099999999998</v>
      </c>
      <c r="I24" s="146">
        <v>629000004</v>
      </c>
      <c r="J24" s="146" t="s">
        <v>251</v>
      </c>
      <c r="K24" s="146" t="s">
        <v>206</v>
      </c>
      <c r="L24" s="144" t="s">
        <v>203</v>
      </c>
      <c r="M24" s="146" t="s">
        <v>188</v>
      </c>
      <c r="N24" s="146" t="s">
        <v>189</v>
      </c>
    </row>
    <row r="25" spans="1:14" ht="12.75">
      <c r="A25" s="107" t="s">
        <v>262</v>
      </c>
      <c r="B25" s="234">
        <v>5000</v>
      </c>
      <c r="C25" s="175">
        <v>0</v>
      </c>
      <c r="D25" s="102" t="e">
        <f>(B25-C25)/C25</f>
        <v>#DIV/0!</v>
      </c>
      <c r="E25" s="170">
        <v>5000</v>
      </c>
      <c r="F25" s="156">
        <f t="shared" si="5"/>
        <v>1</v>
      </c>
      <c r="G25" s="101">
        <v>5000</v>
      </c>
      <c r="H25" s="166">
        <f t="shared" si="6"/>
        <v>0</v>
      </c>
      <c r="I25" s="146">
        <v>607000007</v>
      </c>
      <c r="J25" s="146">
        <v>607.70000000000005</v>
      </c>
      <c r="K25" s="146">
        <v>607.70000000000005</v>
      </c>
      <c r="L25" s="144"/>
      <c r="M25" s="146"/>
      <c r="N25" s="146"/>
    </row>
    <row r="26" spans="1:14" ht="12.75">
      <c r="A26" s="107" t="s">
        <v>309</v>
      </c>
      <c r="B26" s="234">
        <v>2800</v>
      </c>
      <c r="C26" s="175">
        <v>2350</v>
      </c>
      <c r="D26" s="102">
        <f>(B26-C26)/C26</f>
        <v>0.19148936170212766</v>
      </c>
      <c r="E26" s="170">
        <v>2800</v>
      </c>
      <c r="F26" s="156">
        <f t="shared" si="5"/>
        <v>0.16071428571428573</v>
      </c>
      <c r="G26" s="101">
        <v>2313.09</v>
      </c>
      <c r="H26" s="166">
        <f t="shared" si="6"/>
        <v>486.90999999999985</v>
      </c>
      <c r="I26" s="146" t="s">
        <v>295</v>
      </c>
      <c r="J26" s="146">
        <v>68</v>
      </c>
      <c r="K26" s="146">
        <v>68</v>
      </c>
      <c r="L26" s="144">
        <v>68</v>
      </c>
      <c r="M26" s="146">
        <v>68</v>
      </c>
      <c r="N26" s="146"/>
    </row>
    <row r="27" spans="1:14" ht="13.5" thickBot="1">
      <c r="A27" s="123" t="s">
        <v>333</v>
      </c>
      <c r="B27" s="235">
        <f>SUM(B16:B26)</f>
        <v>170921</v>
      </c>
      <c r="C27" s="177">
        <f>SUM(C16:C26)</f>
        <v>147167</v>
      </c>
      <c r="D27" s="118">
        <f t="shared" si="4"/>
        <v>0.16140846793098995</v>
      </c>
      <c r="E27" s="117">
        <f>SUM(E16:E26)</f>
        <v>156826.67000000004</v>
      </c>
      <c r="F27" s="118">
        <f t="shared" si="5"/>
        <v>6.1594561690304583E-2</v>
      </c>
      <c r="G27" s="117">
        <f>SUM(G16:G26)</f>
        <v>139900.91</v>
      </c>
      <c r="H27" s="117">
        <f>SUM(H16:H26)</f>
        <v>16925.759999999987</v>
      </c>
      <c r="I27" s="146"/>
      <c r="J27" s="146"/>
      <c r="K27" s="146"/>
      <c r="L27" s="144"/>
      <c r="M27" s="146"/>
      <c r="N27" s="146"/>
    </row>
    <row r="28" spans="1:14" ht="13.5" thickTop="1">
      <c r="A28" s="119"/>
      <c r="B28" s="174"/>
      <c r="C28" s="174"/>
      <c r="D28" s="114"/>
      <c r="E28" s="169"/>
      <c r="F28" s="114"/>
      <c r="G28" s="113"/>
      <c r="H28" s="113"/>
      <c r="I28" s="146"/>
      <c r="J28" s="146"/>
      <c r="K28" s="146"/>
      <c r="L28" s="144"/>
      <c r="M28" s="146"/>
      <c r="N28" s="146"/>
    </row>
    <row r="29" spans="1:14" ht="12.75">
      <c r="A29" s="115" t="s">
        <v>335</v>
      </c>
      <c r="B29" s="174"/>
      <c r="C29" s="174"/>
      <c r="D29" s="114"/>
      <c r="E29" s="169"/>
      <c r="F29" s="114"/>
      <c r="G29" s="113"/>
      <c r="H29" s="113"/>
      <c r="I29" s="146"/>
      <c r="J29" s="146"/>
      <c r="K29" s="146"/>
      <c r="L29" s="144"/>
      <c r="M29" s="146"/>
      <c r="N29" s="146"/>
    </row>
    <row r="30" spans="1:14" ht="12.75">
      <c r="A30" s="104" t="s">
        <v>38</v>
      </c>
      <c r="B30" s="237">
        <v>1000</v>
      </c>
      <c r="C30" s="175">
        <v>0</v>
      </c>
      <c r="D30" s="102" t="e">
        <f t="shared" ref="D30:D40" si="7">(B30-C30)/C30</f>
        <v>#DIV/0!</v>
      </c>
      <c r="E30" s="170"/>
      <c r="F30" s="156" t="e">
        <f t="shared" si="5"/>
        <v>#DIV/0!</v>
      </c>
      <c r="G30" s="101"/>
      <c r="H30" s="166">
        <f t="shared" ref="H30:H40" si="8">(+E30-G30)</f>
        <v>0</v>
      </c>
      <c r="I30" s="146"/>
      <c r="J30" s="146">
        <v>6293</v>
      </c>
      <c r="K30" s="146">
        <v>6293</v>
      </c>
      <c r="L30" s="144">
        <v>6293</v>
      </c>
      <c r="M30" s="146">
        <v>6293</v>
      </c>
      <c r="N30" s="146"/>
    </row>
    <row r="31" spans="1:14" ht="12.75">
      <c r="A31" s="104" t="s">
        <v>264</v>
      </c>
      <c r="B31" s="237"/>
      <c r="C31" s="175"/>
      <c r="D31" s="102" t="e">
        <f t="shared" si="7"/>
        <v>#DIV/0!</v>
      </c>
      <c r="E31" s="170"/>
      <c r="F31" s="156" t="e">
        <f t="shared" si="5"/>
        <v>#DIV/0!</v>
      </c>
      <c r="G31" s="101"/>
      <c r="H31" s="166">
        <f t="shared" si="8"/>
        <v>0</v>
      </c>
      <c r="I31" s="146"/>
      <c r="J31" s="146"/>
      <c r="K31" s="146"/>
      <c r="L31" s="144"/>
      <c r="M31" s="146"/>
      <c r="N31" s="146"/>
    </row>
    <row r="32" spans="1:14" ht="12.75">
      <c r="A32" s="104" t="s">
        <v>1</v>
      </c>
      <c r="B32" s="237"/>
      <c r="C32" s="175">
        <v>0</v>
      </c>
      <c r="D32" s="102" t="e">
        <f t="shared" si="7"/>
        <v>#DIV/0!</v>
      </c>
      <c r="E32" s="170"/>
      <c r="F32" s="156" t="e">
        <f t="shared" si="5"/>
        <v>#DIV/0!</v>
      </c>
      <c r="G32" s="101"/>
      <c r="H32" s="166">
        <f t="shared" si="8"/>
        <v>0</v>
      </c>
      <c r="I32" s="146"/>
      <c r="J32" s="146"/>
      <c r="K32" s="146"/>
      <c r="L32" s="144"/>
      <c r="M32" s="146"/>
      <c r="N32" s="146"/>
    </row>
    <row r="33" spans="1:14" ht="12.75">
      <c r="A33" s="104" t="s">
        <v>0</v>
      </c>
      <c r="B33" s="237">
        <v>3307</v>
      </c>
      <c r="C33" s="175">
        <v>2444</v>
      </c>
      <c r="D33" s="102">
        <f t="shared" si="7"/>
        <v>0.35310965630114566</v>
      </c>
      <c r="E33" s="170">
        <f>3241.35+65.25</f>
        <v>3306.6</v>
      </c>
      <c r="F33" s="156">
        <f t="shared" si="5"/>
        <v>0.2608721950039315</v>
      </c>
      <c r="G33" s="101">
        <v>296.2</v>
      </c>
      <c r="H33" s="166">
        <f t="shared" si="8"/>
        <v>3010.4</v>
      </c>
      <c r="I33" s="146" t="s">
        <v>277</v>
      </c>
      <c r="J33" s="146" t="s">
        <v>252</v>
      </c>
      <c r="K33" s="146">
        <v>60700000</v>
      </c>
      <c r="L33" s="144">
        <v>60700000</v>
      </c>
      <c r="M33" s="146">
        <v>607000000</v>
      </c>
      <c r="N33" s="146"/>
    </row>
    <row r="34" spans="1:14" ht="12.75">
      <c r="A34" s="104" t="s">
        <v>253</v>
      </c>
      <c r="B34" s="238">
        <v>13651</v>
      </c>
      <c r="C34" s="186">
        <v>11721</v>
      </c>
      <c r="D34" s="102">
        <f t="shared" si="7"/>
        <v>0.16466171828342291</v>
      </c>
      <c r="E34" s="170">
        <f>13200.81+450</f>
        <v>13650.81</v>
      </c>
      <c r="F34" s="156">
        <f t="shared" si="5"/>
        <v>0.14136963301078834</v>
      </c>
      <c r="G34" s="101">
        <f>13211.17-298.96</f>
        <v>12912.210000000001</v>
      </c>
      <c r="H34" s="166">
        <f t="shared" si="8"/>
        <v>738.59999999999854</v>
      </c>
      <c r="I34" s="146" t="s">
        <v>297</v>
      </c>
      <c r="J34" s="146" t="s">
        <v>210</v>
      </c>
      <c r="K34" s="146">
        <v>600020016</v>
      </c>
      <c r="L34" s="144">
        <v>600020015</v>
      </c>
      <c r="M34" s="146" t="s">
        <v>190</v>
      </c>
      <c r="N34" s="146" t="s">
        <v>24</v>
      </c>
    </row>
    <row r="35" spans="1:14" ht="12.75">
      <c r="A35" s="104" t="s">
        <v>20</v>
      </c>
      <c r="B35" s="237">
        <v>366</v>
      </c>
      <c r="C35" s="175">
        <v>312</v>
      </c>
      <c r="D35" s="102">
        <f t="shared" si="7"/>
        <v>0.17307692307692307</v>
      </c>
      <c r="E35" s="170">
        <v>366.31</v>
      </c>
      <c r="F35" s="156">
        <f t="shared" si="5"/>
        <v>0.14826240069886162</v>
      </c>
      <c r="G35" s="101"/>
      <c r="H35" s="166">
        <f t="shared" si="8"/>
        <v>366.31</v>
      </c>
      <c r="I35" s="146">
        <v>607000004</v>
      </c>
      <c r="J35" s="146">
        <v>607.4</v>
      </c>
      <c r="K35" s="146">
        <v>607.4</v>
      </c>
      <c r="L35" s="144"/>
      <c r="M35" s="146"/>
      <c r="N35" s="146"/>
    </row>
    <row r="36" spans="1:14" ht="12.75">
      <c r="A36" s="104" t="s">
        <v>317</v>
      </c>
      <c r="B36" s="237">
        <v>6389</v>
      </c>
      <c r="C36" s="175">
        <v>5106</v>
      </c>
      <c r="D36" s="102">
        <f t="shared" si="7"/>
        <v>0.25127301214257736</v>
      </c>
      <c r="E36" s="170"/>
      <c r="F36" s="156" t="e">
        <f t="shared" si="5"/>
        <v>#DIV/0!</v>
      </c>
      <c r="G36" s="101"/>
      <c r="H36" s="166">
        <f t="shared" si="8"/>
        <v>0</v>
      </c>
      <c r="I36" s="146"/>
      <c r="J36" s="146"/>
      <c r="K36" s="146"/>
      <c r="L36" s="144"/>
      <c r="M36" s="146"/>
      <c r="N36" s="146"/>
    </row>
    <row r="37" spans="1:14" ht="12.75">
      <c r="A37" s="104" t="s">
        <v>322</v>
      </c>
      <c r="B37" s="237">
        <v>23185</v>
      </c>
      <c r="C37" s="175">
        <v>8439</v>
      </c>
      <c r="D37" s="102">
        <f t="shared" si="7"/>
        <v>1.7473634316862188</v>
      </c>
      <c r="E37" s="170">
        <v>23184.94</v>
      </c>
      <c r="F37" s="156">
        <f t="shared" si="5"/>
        <v>0.63601372270102918</v>
      </c>
      <c r="G37" s="101">
        <v>23134.959999999999</v>
      </c>
      <c r="H37" s="166">
        <f t="shared" si="8"/>
        <v>49.979999999999563</v>
      </c>
      <c r="I37" s="146">
        <v>607000005</v>
      </c>
      <c r="J37" s="146">
        <v>607000005</v>
      </c>
      <c r="K37" s="146">
        <v>6070</v>
      </c>
      <c r="L37" s="144">
        <v>6070</v>
      </c>
      <c r="M37" s="146">
        <v>6070</v>
      </c>
      <c r="N37" s="146"/>
    </row>
    <row r="38" spans="1:14" ht="12.75">
      <c r="A38" s="104" t="s">
        <v>254</v>
      </c>
      <c r="B38" s="238">
        <v>5000</v>
      </c>
      <c r="C38" s="186">
        <v>5000</v>
      </c>
      <c r="D38" s="102">
        <f t="shared" si="7"/>
        <v>0</v>
      </c>
      <c r="E38" s="170">
        <f>2536.18+780.58</f>
        <v>3316.7599999999998</v>
      </c>
      <c r="F38" s="156">
        <f t="shared" si="5"/>
        <v>-0.50749526646486343</v>
      </c>
      <c r="G38" s="101">
        <v>11241.7</v>
      </c>
      <c r="H38" s="166">
        <f t="shared" si="8"/>
        <v>-7924.9400000000005</v>
      </c>
      <c r="I38" s="146" t="s">
        <v>278</v>
      </c>
      <c r="J38" s="146">
        <v>6070</v>
      </c>
      <c r="K38" s="146">
        <v>6070</v>
      </c>
      <c r="L38" s="144">
        <v>6070</v>
      </c>
      <c r="M38" s="147">
        <v>6070</v>
      </c>
      <c r="N38" s="147"/>
    </row>
    <row r="39" spans="1:14" ht="12.75">
      <c r="A39" s="108" t="s">
        <v>195</v>
      </c>
      <c r="B39" s="237"/>
      <c r="C39" s="175">
        <v>0</v>
      </c>
      <c r="D39" s="102" t="e">
        <f t="shared" si="7"/>
        <v>#DIV/0!</v>
      </c>
      <c r="E39" s="170"/>
      <c r="F39" s="156" t="e">
        <f t="shared" si="5"/>
        <v>#DIV/0!</v>
      </c>
      <c r="G39" s="101"/>
      <c r="H39" s="166">
        <f t="shared" si="8"/>
        <v>0</v>
      </c>
      <c r="I39" s="146"/>
      <c r="J39" s="146"/>
      <c r="K39" s="146"/>
      <c r="L39" s="144"/>
      <c r="M39" s="146"/>
      <c r="N39" s="146"/>
    </row>
    <row r="40" spans="1:14" ht="12.75">
      <c r="A40" s="108" t="s">
        <v>263</v>
      </c>
      <c r="B40" s="237">
        <v>12066</v>
      </c>
      <c r="C40" s="175">
        <v>10200</v>
      </c>
      <c r="D40" s="102">
        <f t="shared" si="7"/>
        <v>0.18294117647058825</v>
      </c>
      <c r="E40" s="170">
        <v>12065.61</v>
      </c>
      <c r="F40" s="156">
        <f t="shared" si="5"/>
        <v>0.15462210364830295</v>
      </c>
      <c r="G40" s="101">
        <v>8500.94</v>
      </c>
      <c r="H40" s="166">
        <f t="shared" si="8"/>
        <v>3564.67</v>
      </c>
      <c r="I40" s="146">
        <v>607000008</v>
      </c>
      <c r="J40" s="146">
        <v>607.79999999999995</v>
      </c>
      <c r="K40" s="146">
        <v>607.79999999999995</v>
      </c>
      <c r="L40" s="144"/>
      <c r="M40" s="146"/>
      <c r="N40" s="146"/>
    </row>
    <row r="41" spans="1:14" ht="13.5" thickBot="1">
      <c r="A41" s="125" t="s">
        <v>336</v>
      </c>
      <c r="B41" s="236">
        <f>SUM(B30:B40)</f>
        <v>64964</v>
      </c>
      <c r="C41" s="117">
        <f>SUM(C30:C40)</f>
        <v>43222</v>
      </c>
      <c r="D41" s="118">
        <f>(B41-C41)/C41</f>
        <v>0.50303086391189666</v>
      </c>
      <c r="E41" s="117">
        <f>SUM(E30:E40)</f>
        <v>55891.030000000006</v>
      </c>
      <c r="F41" s="118">
        <f t="shared" si="5"/>
        <v>0.22667376142468665</v>
      </c>
      <c r="G41" s="117">
        <f>SUM(G30:G40)</f>
        <v>56086.010000000009</v>
      </c>
      <c r="H41" s="117">
        <f>SUM(H29:H40)</f>
        <v>-194.98000000000229</v>
      </c>
      <c r="I41" s="113"/>
      <c r="J41" s="113"/>
      <c r="K41" s="113"/>
      <c r="L41" s="113"/>
      <c r="M41" s="141"/>
      <c r="N41" s="141"/>
    </row>
    <row r="42" spans="1:14" ht="14.25" thickTop="1" thickBot="1">
      <c r="A42" s="126"/>
      <c r="B42" s="179"/>
      <c r="C42" s="179"/>
      <c r="D42" s="128"/>
      <c r="E42" s="173"/>
      <c r="F42" s="114"/>
      <c r="G42" s="129"/>
      <c r="H42" s="129"/>
      <c r="I42" s="127"/>
      <c r="J42" s="127"/>
      <c r="K42" s="127"/>
      <c r="L42" s="127"/>
      <c r="M42" s="141"/>
      <c r="N42" s="141"/>
    </row>
    <row r="43" spans="1:14" s="44" customFormat="1" ht="13.5" thickBot="1">
      <c r="A43" s="130" t="s">
        <v>177</v>
      </c>
      <c r="B43" s="180">
        <f>SUM(B27+B41)</f>
        <v>235885</v>
      </c>
      <c r="C43" s="180">
        <f>SUM(C27+C41)</f>
        <v>190389</v>
      </c>
      <c r="D43" s="132">
        <f>(B43-C43)/C43</f>
        <v>0.23896338548970791</v>
      </c>
      <c r="E43" s="131">
        <f>SUM(E27+E41)</f>
        <v>212717.70000000004</v>
      </c>
      <c r="F43" s="155">
        <f>(E43-C43)/E43</f>
        <v>0.1049686979503823</v>
      </c>
      <c r="G43" s="131">
        <f>SUM(G27+G41)</f>
        <v>195986.92</v>
      </c>
      <c r="H43" s="131">
        <f>SUM(H27+H41)</f>
        <v>16730.779999999984</v>
      </c>
      <c r="I43" s="167"/>
      <c r="J43" s="167"/>
      <c r="K43" s="167"/>
      <c r="L43" s="167"/>
      <c r="M43" s="148"/>
      <c r="N43" s="149"/>
    </row>
    <row r="44" spans="1:14" s="44" customFormat="1" ht="13.5" thickBot="1">
      <c r="A44" s="133"/>
      <c r="B44" s="174"/>
      <c r="C44" s="174"/>
      <c r="D44" s="114"/>
      <c r="E44" s="169"/>
      <c r="F44" s="114"/>
      <c r="G44" s="113"/>
      <c r="H44" s="113"/>
      <c r="I44" s="113"/>
      <c r="J44" s="113"/>
      <c r="K44" s="113"/>
      <c r="L44" s="113"/>
      <c r="M44" s="148"/>
      <c r="N44" s="149"/>
    </row>
    <row r="45" spans="1:14" s="44" customFormat="1" ht="13.5" thickBot="1">
      <c r="A45" s="134" t="s">
        <v>2</v>
      </c>
      <c r="B45" s="181">
        <f>+(B13-B43)</f>
        <v>0</v>
      </c>
      <c r="C45" s="181">
        <f>+(C13-C43)</f>
        <v>0</v>
      </c>
      <c r="D45" s="132" t="e">
        <f>(B45-C45)/C45</f>
        <v>#DIV/0!</v>
      </c>
      <c r="E45" s="135">
        <f>+(E13-E43)</f>
        <v>17002.359999999957</v>
      </c>
      <c r="F45" s="155">
        <f>(E45-C45)/E45</f>
        <v>1</v>
      </c>
      <c r="G45" s="135">
        <f>+(G13-G43)</f>
        <v>15967.429999999993</v>
      </c>
      <c r="H45" s="135">
        <f>+(H13-H43)</f>
        <v>1034.9300000000221</v>
      </c>
      <c r="I45" s="167"/>
      <c r="J45" s="167"/>
      <c r="K45" s="167"/>
      <c r="L45" s="167"/>
      <c r="M45" s="149"/>
      <c r="N45" s="149"/>
    </row>
    <row r="46" spans="1:14" ht="13.5" thickBot="1">
      <c r="A46" s="45"/>
      <c r="B46" s="182"/>
      <c r="C46" s="46"/>
      <c r="D46" s="9"/>
      <c r="E46" s="7"/>
      <c r="F46" s="154"/>
      <c r="G46" s="7"/>
      <c r="H46" s="32"/>
      <c r="I46" s="7"/>
      <c r="J46" s="7"/>
      <c r="K46" s="7"/>
      <c r="L46" s="7"/>
      <c r="M46" s="141"/>
      <c r="N46" s="141"/>
    </row>
    <row r="47" spans="1:14" ht="12.75">
      <c r="A47" s="136" t="s">
        <v>4</v>
      </c>
      <c r="B47" s="183">
        <v>133671.29999999999</v>
      </c>
      <c r="C47" s="49"/>
      <c r="D47" s="49"/>
      <c r="E47" s="49"/>
      <c r="F47" s="49"/>
      <c r="G47" s="49"/>
      <c r="H47" s="50"/>
      <c r="I47" s="7"/>
      <c r="J47" s="7"/>
      <c r="K47" s="7"/>
      <c r="L47" s="7"/>
      <c r="M47" s="141"/>
      <c r="N47" s="141"/>
    </row>
    <row r="48" spans="1:14" ht="12.75">
      <c r="A48" s="137" t="s">
        <v>275</v>
      </c>
      <c r="B48" s="230">
        <f>+E45</f>
        <v>17002.359999999957</v>
      </c>
      <c r="C48" s="185"/>
      <c r="D48" s="7"/>
      <c r="E48" s="7"/>
      <c r="F48" s="7"/>
      <c r="G48" s="7"/>
      <c r="H48" s="32"/>
      <c r="I48" s="7"/>
      <c r="J48" s="7"/>
      <c r="K48" s="7"/>
      <c r="L48" s="7"/>
      <c r="M48" s="141"/>
      <c r="N48" s="141"/>
    </row>
    <row r="49" spans="1:16" ht="12.75">
      <c r="A49" s="137" t="s">
        <v>193</v>
      </c>
      <c r="B49" s="183">
        <v>0</v>
      </c>
      <c r="C49" s="47"/>
      <c r="D49" s="48"/>
      <c r="E49" s="48"/>
      <c r="F49" s="48"/>
      <c r="G49" s="48"/>
      <c r="H49" s="51"/>
      <c r="I49" s="168"/>
      <c r="J49" s="168"/>
      <c r="K49" s="168"/>
      <c r="L49" s="168"/>
      <c r="M49" s="141"/>
      <c r="N49" s="141"/>
    </row>
    <row r="50" spans="1:16" ht="12.75">
      <c r="A50" s="137" t="s">
        <v>3</v>
      </c>
      <c r="B50" s="183">
        <v>150673</v>
      </c>
      <c r="C50" s="7"/>
      <c r="D50" s="48"/>
      <c r="E50" s="47"/>
      <c r="F50" s="48"/>
      <c r="G50" s="7"/>
      <c r="H50" s="51"/>
      <c r="I50" s="168"/>
      <c r="J50" s="168"/>
      <c r="K50" s="168"/>
      <c r="L50" s="168"/>
      <c r="M50" s="141"/>
      <c r="N50" s="141"/>
    </row>
    <row r="51" spans="1:16" ht="13.5" thickBot="1">
      <c r="A51" s="138"/>
      <c r="B51" s="184"/>
      <c r="C51" s="54"/>
      <c r="D51" s="52"/>
      <c r="E51" s="52"/>
      <c r="F51" s="52"/>
      <c r="G51" s="52"/>
      <c r="H51" s="53"/>
      <c r="I51" s="7"/>
      <c r="J51" s="7"/>
      <c r="K51" s="7"/>
      <c r="L51" s="7"/>
      <c r="M51" s="141"/>
      <c r="N51" s="141"/>
    </row>
    <row r="52" spans="1:16" ht="12" customHeight="1">
      <c r="A52" s="8" t="s">
        <v>323</v>
      </c>
      <c r="M52" s="150"/>
      <c r="P52" s="7"/>
    </row>
    <row r="53" spans="1:16" ht="12" customHeight="1">
      <c r="A53" s="8"/>
    </row>
  </sheetData>
  <sheetProtection insertColumns="0" insertRows="0" deleteColumns="0" deleteRows="0" selectLockedCells="1"/>
  <mergeCells count="4">
    <mergeCell ref="A1:H1"/>
    <mergeCell ref="F2:F3"/>
    <mergeCell ref="D2:D3"/>
    <mergeCell ref="H2:H3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showGridLines="0" topLeftCell="A10" workbookViewId="0">
      <selection activeCell="B13" sqref="B13"/>
    </sheetView>
  </sheetViews>
  <sheetFormatPr baseColWidth="10" defaultColWidth="8.19921875" defaultRowHeight="12" customHeight="1"/>
  <cols>
    <col min="1" max="1" width="23.09765625" style="1" customWidth="1"/>
    <col min="2" max="2" width="9.8984375" style="1" customWidth="1"/>
    <col min="3" max="16384" width="8.19921875" style="1"/>
  </cols>
  <sheetData>
    <row r="1" spans="1:5" ht="12.6" customHeight="1">
      <c r="A1" s="2" t="s">
        <v>37</v>
      </c>
      <c r="B1" s="3"/>
      <c r="C1" s="5"/>
      <c r="D1" s="5"/>
      <c r="E1" s="5"/>
    </row>
    <row r="2" spans="1:5" ht="12" customHeight="1">
      <c r="A2" s="4" t="s">
        <v>35</v>
      </c>
      <c r="B2" s="5"/>
      <c r="C2" s="5"/>
      <c r="D2" s="5"/>
      <c r="E2" s="5"/>
    </row>
    <row r="3" spans="1:5" ht="12" customHeight="1">
      <c r="A3" s="6"/>
      <c r="B3" s="5"/>
      <c r="C3" s="5"/>
      <c r="D3" s="5"/>
      <c r="E3" s="5"/>
    </row>
    <row r="4" spans="1:5" ht="12" customHeight="1" thickBot="1">
      <c r="A4" s="6"/>
      <c r="B4" s="13"/>
      <c r="C4" s="13"/>
      <c r="D4" s="13"/>
      <c r="E4" s="5"/>
    </row>
    <row r="5" spans="1:5" ht="24.75" customHeight="1" thickBot="1">
      <c r="A5" s="252" t="s">
        <v>36</v>
      </c>
      <c r="B5" s="253"/>
      <c r="C5" s="5"/>
      <c r="D5" s="5"/>
      <c r="E5" s="5"/>
    </row>
    <row r="6" spans="1:5" ht="12" customHeight="1">
      <c r="A6" s="31" t="s">
        <v>268</v>
      </c>
      <c r="B6" s="39">
        <v>207200</v>
      </c>
      <c r="C6" s="12"/>
      <c r="D6" s="7"/>
      <c r="E6" s="5"/>
    </row>
    <row r="7" spans="1:5" ht="12" customHeight="1">
      <c r="A7" s="31"/>
      <c r="B7" s="40"/>
      <c r="C7" s="5"/>
      <c r="D7" s="5"/>
      <c r="E7" s="5"/>
    </row>
    <row r="8" spans="1:5" ht="12" customHeight="1">
      <c r="A8" s="33"/>
      <c r="B8" s="41"/>
      <c r="C8" s="5"/>
      <c r="D8" s="5"/>
      <c r="E8" s="5"/>
    </row>
    <row r="9" spans="1:5" ht="12" customHeight="1">
      <c r="A9" s="33"/>
      <c r="B9" s="41"/>
      <c r="C9" s="5"/>
      <c r="D9" s="5"/>
      <c r="E9" s="5"/>
    </row>
    <row r="10" spans="1:5" ht="12.6" customHeight="1">
      <c r="A10" s="38"/>
      <c r="B10" s="42"/>
      <c r="C10" s="5"/>
      <c r="D10" s="5"/>
      <c r="E10" s="5"/>
    </row>
    <row r="11" spans="1:5" ht="21.75" customHeight="1">
      <c r="A11" s="93" t="s">
        <v>269</v>
      </c>
      <c r="B11" s="92">
        <f>B6+B8</f>
        <v>207200</v>
      </c>
      <c r="C11" s="5"/>
      <c r="D11" s="5"/>
      <c r="E11" s="5"/>
    </row>
    <row r="12" spans="1:5" ht="12.75" customHeight="1">
      <c r="A12" s="29"/>
      <c r="B12" s="40"/>
      <c r="C12" s="12"/>
      <c r="D12" s="5"/>
      <c r="E12" s="5"/>
    </row>
    <row r="18" spans="2:4" ht="12" customHeight="1">
      <c r="B18" s="23"/>
      <c r="C18" s="23"/>
      <c r="D18" s="23"/>
    </row>
  </sheetData>
  <mergeCells count="1">
    <mergeCell ref="A5:B5"/>
  </mergeCells>
  <phoneticPr fontId="0" type="noConversion"/>
  <pageMargins left="0.75" right="0.75" top="1" bottom="1" header="0" footer="0"/>
  <pageSetup paperSize="9" orientation="landscape" verticalDpi="2048" r:id="rId1"/>
  <headerFooter alignWithMargins="0">
    <oddFooter>&amp;"Helvetica,Regular"&amp;11&amp;P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9"/>
  <sheetViews>
    <sheetView showGridLines="0" topLeftCell="A49" workbookViewId="0">
      <selection activeCell="D82" sqref="D82"/>
    </sheetView>
  </sheetViews>
  <sheetFormatPr baseColWidth="10" defaultColWidth="5.8984375" defaultRowHeight="15" customHeight="1"/>
  <cols>
    <col min="1" max="1" width="32.69921875" style="1" customWidth="1"/>
    <col min="2" max="3" width="0" style="1" hidden="1" customWidth="1"/>
    <col min="4" max="4" width="16.8984375" style="1" customWidth="1"/>
    <col min="5" max="11" width="0" style="1" hidden="1" customWidth="1"/>
    <col min="12" max="12" width="5.09765625" style="1" hidden="1" customWidth="1"/>
    <col min="13" max="13" width="34.296875" style="1" customWidth="1"/>
    <col min="14" max="14" width="14.796875" style="1" customWidth="1"/>
    <col min="15" max="16384" width="5.8984375" style="1"/>
  </cols>
  <sheetData>
    <row r="1" spans="1:14" ht="15" customHeight="1" thickBot="1">
      <c r="A1" s="193" t="s">
        <v>10</v>
      </c>
      <c r="B1" s="194" t="s">
        <v>175</v>
      </c>
      <c r="C1" s="195" t="s">
        <v>107</v>
      </c>
      <c r="D1" s="196" t="s">
        <v>212</v>
      </c>
      <c r="E1" s="14" t="s">
        <v>108</v>
      </c>
      <c r="F1" s="14" t="s">
        <v>109</v>
      </c>
      <c r="G1" s="14" t="s">
        <v>110</v>
      </c>
      <c r="H1" s="14" t="s">
        <v>111</v>
      </c>
      <c r="I1" s="14" t="s">
        <v>112</v>
      </c>
      <c r="J1" s="14" t="s">
        <v>113</v>
      </c>
      <c r="K1" s="14" t="s">
        <v>114</v>
      </c>
      <c r="L1" s="14" t="s">
        <v>115</v>
      </c>
      <c r="M1" s="65"/>
      <c r="N1" s="65"/>
    </row>
    <row r="2" spans="1:14" ht="15" customHeight="1">
      <c r="A2" s="198" t="s">
        <v>11</v>
      </c>
      <c r="B2" s="64" t="s">
        <v>116</v>
      </c>
      <c r="C2" s="64" t="s">
        <v>117</v>
      </c>
      <c r="D2" s="201">
        <v>500</v>
      </c>
      <c r="E2" s="43" t="s">
        <v>118</v>
      </c>
      <c r="F2" s="15" t="s">
        <v>119</v>
      </c>
      <c r="G2" s="16" t="s">
        <v>120</v>
      </c>
      <c r="H2" s="16" t="s">
        <v>117</v>
      </c>
      <c r="I2" s="15" t="s">
        <v>121</v>
      </c>
      <c r="J2" s="15"/>
      <c r="K2" s="15" t="s">
        <v>122</v>
      </c>
      <c r="L2" s="17"/>
    </row>
    <row r="3" spans="1:14" ht="15" customHeight="1">
      <c r="A3" s="199" t="s">
        <v>12</v>
      </c>
      <c r="B3" s="64"/>
      <c r="C3" s="64"/>
      <c r="D3" s="202">
        <v>100</v>
      </c>
      <c r="E3" s="43"/>
      <c r="F3" s="15"/>
      <c r="G3" s="16"/>
      <c r="H3" s="16"/>
      <c r="I3" s="15"/>
      <c r="J3" s="15"/>
      <c r="K3" s="15"/>
      <c r="L3" s="17"/>
    </row>
    <row r="4" spans="1:14" ht="15" customHeight="1">
      <c r="A4" s="199" t="s">
        <v>279</v>
      </c>
      <c r="B4" s="64" t="s">
        <v>124</v>
      </c>
      <c r="C4" s="64" t="s">
        <v>125</v>
      </c>
      <c r="D4" s="202">
        <v>7000</v>
      </c>
      <c r="E4" s="43" t="s">
        <v>126</v>
      </c>
      <c r="F4" s="15" t="s">
        <v>127</v>
      </c>
      <c r="G4" s="15" t="s">
        <v>126</v>
      </c>
      <c r="H4" s="15" t="s">
        <v>127</v>
      </c>
      <c r="I4" s="15" t="s">
        <v>128</v>
      </c>
      <c r="J4" s="15"/>
      <c r="K4" s="15" t="s">
        <v>122</v>
      </c>
      <c r="L4" s="18" t="s">
        <v>129</v>
      </c>
    </row>
    <row r="5" spans="1:14" ht="15" customHeight="1">
      <c r="A5" s="199" t="s">
        <v>280</v>
      </c>
      <c r="B5" s="64"/>
      <c r="C5" s="64"/>
      <c r="D5" s="202">
        <v>1500</v>
      </c>
      <c r="E5" s="43"/>
      <c r="F5" s="15"/>
      <c r="G5" s="15"/>
      <c r="H5" s="15"/>
      <c r="I5" s="15"/>
      <c r="J5" s="15"/>
      <c r="K5" s="15"/>
      <c r="L5" s="18"/>
    </row>
    <row r="6" spans="1:14" ht="15" customHeight="1">
      <c r="A6" s="199" t="s">
        <v>281</v>
      </c>
      <c r="B6" s="64"/>
      <c r="C6" s="64"/>
      <c r="D6" s="202">
        <v>1000</v>
      </c>
      <c r="E6" s="43"/>
      <c r="F6" s="15"/>
      <c r="G6" s="15"/>
      <c r="H6" s="15"/>
      <c r="I6" s="15"/>
      <c r="J6" s="15"/>
      <c r="K6" s="15"/>
      <c r="L6" s="18"/>
    </row>
    <row r="7" spans="1:14" ht="15" customHeight="1">
      <c r="A7" s="199" t="s">
        <v>282</v>
      </c>
      <c r="B7" s="64" t="s">
        <v>130</v>
      </c>
      <c r="C7" s="64"/>
      <c r="D7" s="202">
        <v>7000</v>
      </c>
      <c r="E7" s="43" t="s">
        <v>131</v>
      </c>
      <c r="F7" s="15" t="s">
        <v>130</v>
      </c>
      <c r="G7" s="15" t="s">
        <v>131</v>
      </c>
      <c r="H7" s="15" t="s">
        <v>130</v>
      </c>
      <c r="I7" s="15" t="s">
        <v>132</v>
      </c>
      <c r="J7" s="15"/>
      <c r="K7" s="15" t="s">
        <v>123</v>
      </c>
      <c r="L7" s="19"/>
    </row>
    <row r="8" spans="1:14" ht="15" customHeight="1">
      <c r="A8" s="199" t="s">
        <v>283</v>
      </c>
      <c r="B8" s="8" t="s">
        <v>133</v>
      </c>
      <c r="C8" s="8" t="s">
        <v>134</v>
      </c>
      <c r="D8" s="202">
        <v>7000</v>
      </c>
      <c r="E8" s="43" t="s">
        <v>135</v>
      </c>
      <c r="F8" s="15" t="s">
        <v>136</v>
      </c>
      <c r="G8" s="15" t="s">
        <v>137</v>
      </c>
      <c r="H8" s="15" t="s">
        <v>138</v>
      </c>
      <c r="I8" s="15" t="s">
        <v>139</v>
      </c>
      <c r="J8" s="15"/>
      <c r="K8" s="15" t="s">
        <v>123</v>
      </c>
      <c r="L8" s="19" t="s">
        <v>140</v>
      </c>
    </row>
    <row r="9" spans="1:14" ht="15" customHeight="1">
      <c r="A9" s="199" t="s">
        <v>213</v>
      </c>
      <c r="B9" s="64" t="s">
        <v>141</v>
      </c>
      <c r="C9" s="64" t="s">
        <v>142</v>
      </c>
      <c r="D9" s="202">
        <v>5000</v>
      </c>
      <c r="E9" s="43" t="s">
        <v>143</v>
      </c>
      <c r="F9" s="15" t="s">
        <v>144</v>
      </c>
      <c r="G9" s="15" t="s">
        <v>145</v>
      </c>
      <c r="H9" s="15" t="s">
        <v>146</v>
      </c>
      <c r="I9" s="16" t="s">
        <v>147</v>
      </c>
      <c r="J9" s="20"/>
      <c r="K9" s="16" t="s">
        <v>122</v>
      </c>
      <c r="L9" s="19" t="s">
        <v>148</v>
      </c>
    </row>
    <row r="10" spans="1:14" ht="15" customHeight="1">
      <c r="A10" s="199" t="s">
        <v>214</v>
      </c>
      <c r="B10" s="64"/>
      <c r="C10" s="64"/>
      <c r="D10" s="202">
        <v>7000</v>
      </c>
      <c r="E10" s="43" t="s">
        <v>149</v>
      </c>
      <c r="F10" s="15" t="s">
        <v>150</v>
      </c>
      <c r="G10" s="15" t="s">
        <v>149</v>
      </c>
      <c r="H10" s="15" t="s">
        <v>150</v>
      </c>
      <c r="I10" s="15" t="s">
        <v>151</v>
      </c>
      <c r="J10" s="15"/>
      <c r="K10" s="15" t="s">
        <v>123</v>
      </c>
      <c r="L10" s="17"/>
    </row>
    <row r="11" spans="1:14" ht="15" customHeight="1">
      <c r="A11" s="199" t="s">
        <v>215</v>
      </c>
      <c r="B11" s="64"/>
      <c r="C11" s="64"/>
      <c r="D11" s="202">
        <v>7000</v>
      </c>
      <c r="E11" s="43"/>
      <c r="F11" s="15"/>
      <c r="G11" s="15"/>
      <c r="H11" s="15"/>
      <c r="I11" s="15"/>
      <c r="J11" s="15"/>
      <c r="K11" s="15"/>
      <c r="L11" s="17"/>
    </row>
    <row r="12" spans="1:14" ht="15" customHeight="1">
      <c r="A12" s="199" t="s">
        <v>13</v>
      </c>
      <c r="B12" s="64"/>
      <c r="C12" s="64"/>
      <c r="D12" s="202">
        <v>7000</v>
      </c>
      <c r="E12" s="43"/>
      <c r="F12" s="15"/>
      <c r="G12" s="15"/>
      <c r="H12" s="15"/>
      <c r="I12" s="16"/>
      <c r="J12" s="20"/>
      <c r="K12" s="16"/>
      <c r="L12" s="17"/>
    </row>
    <row r="13" spans="1:14" ht="15" customHeight="1">
      <c r="A13" s="199" t="s">
        <v>216</v>
      </c>
      <c r="B13" s="64"/>
      <c r="C13" s="64"/>
      <c r="D13" s="202">
        <v>7000</v>
      </c>
      <c r="E13" s="43"/>
      <c r="F13" s="15"/>
      <c r="G13" s="15"/>
      <c r="H13" s="15"/>
      <c r="I13" s="16"/>
      <c r="J13" s="20"/>
      <c r="K13" s="16"/>
      <c r="L13" s="17"/>
    </row>
    <row r="14" spans="1:14" ht="15" customHeight="1">
      <c r="A14" s="199" t="s">
        <v>217</v>
      </c>
      <c r="B14" s="64"/>
      <c r="C14" s="64"/>
      <c r="D14" s="202">
        <v>2000</v>
      </c>
      <c r="E14" s="43" t="s">
        <v>153</v>
      </c>
      <c r="F14" s="15" t="s">
        <v>154</v>
      </c>
      <c r="G14" s="15" t="s">
        <v>153</v>
      </c>
      <c r="H14" s="15" t="s">
        <v>154</v>
      </c>
      <c r="I14" s="15" t="s">
        <v>155</v>
      </c>
      <c r="J14" s="15"/>
      <c r="K14" s="15" t="s">
        <v>123</v>
      </c>
      <c r="L14" s="19" t="s">
        <v>156</v>
      </c>
    </row>
    <row r="15" spans="1:14" ht="15" customHeight="1">
      <c r="A15" s="199" t="s">
        <v>284</v>
      </c>
      <c r="B15" s="64" t="s">
        <v>152</v>
      </c>
      <c r="C15" s="64"/>
      <c r="D15" s="202">
        <v>7000</v>
      </c>
      <c r="E15" s="43"/>
      <c r="F15" s="15"/>
      <c r="G15" s="15"/>
      <c r="H15" s="15"/>
      <c r="I15" s="15"/>
      <c r="J15" s="15"/>
      <c r="K15" s="15"/>
      <c r="L15" s="19"/>
    </row>
    <row r="16" spans="1:14" ht="15" customHeight="1">
      <c r="A16" s="199" t="s">
        <v>18</v>
      </c>
      <c r="B16" s="64"/>
      <c r="C16" s="64"/>
      <c r="D16" s="202">
        <v>7000</v>
      </c>
      <c r="E16" s="43" t="s">
        <v>158</v>
      </c>
      <c r="F16" s="15" t="s">
        <v>159</v>
      </c>
      <c r="G16" s="15" t="s">
        <v>158</v>
      </c>
      <c r="H16" s="15" t="s">
        <v>159</v>
      </c>
      <c r="I16" s="15" t="s">
        <v>160</v>
      </c>
      <c r="J16" s="15"/>
      <c r="K16" s="15" t="s">
        <v>123</v>
      </c>
      <c r="L16" s="19"/>
    </row>
    <row r="17" spans="1:12" ht="15" customHeight="1">
      <c r="A17" s="199" t="s">
        <v>218</v>
      </c>
      <c r="B17" s="64" t="s">
        <v>157</v>
      </c>
      <c r="C17" s="64"/>
      <c r="D17" s="202">
        <v>1500</v>
      </c>
      <c r="E17" s="43" t="s">
        <v>163</v>
      </c>
      <c r="F17" s="15" t="s">
        <v>164</v>
      </c>
      <c r="G17" s="15" t="s">
        <v>163</v>
      </c>
      <c r="H17" s="15" t="s">
        <v>164</v>
      </c>
      <c r="I17" s="15" t="s">
        <v>165</v>
      </c>
      <c r="J17" s="15"/>
      <c r="K17" s="15" t="s">
        <v>122</v>
      </c>
      <c r="L17" s="19"/>
    </row>
    <row r="18" spans="1:12" ht="15" customHeight="1">
      <c r="A18" s="199" t="s">
        <v>285</v>
      </c>
      <c r="B18" s="64" t="s">
        <v>161</v>
      </c>
      <c r="C18" s="64" t="s">
        <v>162</v>
      </c>
      <c r="D18" s="202">
        <v>100</v>
      </c>
      <c r="E18" s="43"/>
      <c r="F18" s="15"/>
      <c r="G18" s="15"/>
      <c r="H18" s="15"/>
      <c r="I18" s="15"/>
      <c r="J18" s="15"/>
      <c r="K18" s="15"/>
      <c r="L18" s="19"/>
    </row>
    <row r="19" spans="1:12" ht="15" customHeight="1">
      <c r="A19" s="199" t="s">
        <v>286</v>
      </c>
      <c r="B19" s="64"/>
      <c r="C19" s="64"/>
      <c r="D19" s="202">
        <v>2000</v>
      </c>
      <c r="E19" s="43"/>
      <c r="F19" s="15"/>
      <c r="G19" s="15"/>
      <c r="H19" s="15"/>
      <c r="I19" s="15"/>
      <c r="J19" s="15"/>
      <c r="K19" s="15"/>
      <c r="L19" s="19"/>
    </row>
    <row r="20" spans="1:12" ht="15" customHeight="1">
      <c r="A20" s="199" t="s">
        <v>219</v>
      </c>
      <c r="B20" s="64"/>
      <c r="C20" s="64"/>
      <c r="D20" s="202">
        <v>1500</v>
      </c>
      <c r="E20" s="43" t="s">
        <v>167</v>
      </c>
      <c r="F20" s="15" t="s">
        <v>168</v>
      </c>
      <c r="G20" s="15" t="s">
        <v>167</v>
      </c>
      <c r="H20" s="15" t="s">
        <v>168</v>
      </c>
      <c r="I20" s="15" t="s">
        <v>169</v>
      </c>
      <c r="J20" s="15" t="s">
        <v>170</v>
      </c>
      <c r="K20" s="15" t="s">
        <v>123</v>
      </c>
      <c r="L20" s="19"/>
    </row>
    <row r="21" spans="1:12" ht="15" customHeight="1">
      <c r="A21" s="199" t="s">
        <v>287</v>
      </c>
      <c r="B21" s="64"/>
      <c r="C21" s="64"/>
      <c r="D21" s="202">
        <v>2000</v>
      </c>
      <c r="E21" s="43"/>
      <c r="F21" s="15"/>
      <c r="G21" s="15"/>
      <c r="H21" s="15"/>
      <c r="I21" s="15"/>
      <c r="J21" s="15"/>
      <c r="K21" s="15"/>
      <c r="L21" s="19"/>
    </row>
    <row r="22" spans="1:12" ht="15" customHeight="1">
      <c r="A22" s="199" t="s">
        <v>220</v>
      </c>
      <c r="B22" s="64" t="s">
        <v>166</v>
      </c>
      <c r="C22" s="64"/>
      <c r="D22" s="202">
        <v>1500</v>
      </c>
      <c r="E22" s="43"/>
      <c r="F22" s="15"/>
      <c r="G22" s="15"/>
      <c r="H22" s="15"/>
      <c r="I22" s="15"/>
      <c r="J22" s="15"/>
      <c r="K22" s="15"/>
      <c r="L22" s="19"/>
    </row>
    <row r="23" spans="1:12" ht="15" customHeight="1">
      <c r="A23" s="199" t="s">
        <v>221</v>
      </c>
      <c r="B23" s="64"/>
      <c r="C23" s="64"/>
      <c r="D23" s="202">
        <v>500</v>
      </c>
      <c r="E23" s="43" t="s">
        <v>172</v>
      </c>
      <c r="F23" s="15" t="s">
        <v>173</v>
      </c>
      <c r="G23" s="15" t="s">
        <v>172</v>
      </c>
      <c r="H23" s="15" t="s">
        <v>173</v>
      </c>
      <c r="I23" s="15" t="s">
        <v>174</v>
      </c>
      <c r="J23" s="15" t="s">
        <v>171</v>
      </c>
      <c r="K23" s="15" t="s">
        <v>122</v>
      </c>
      <c r="L23" s="19"/>
    </row>
    <row r="24" spans="1:12" ht="15" customHeight="1">
      <c r="A24" s="199" t="s">
        <v>222</v>
      </c>
      <c r="B24" s="64" t="s">
        <v>171</v>
      </c>
      <c r="C24" s="64"/>
      <c r="D24" s="202">
        <v>7000</v>
      </c>
      <c r="E24" s="43" t="s">
        <v>40</v>
      </c>
      <c r="F24" s="15" t="s">
        <v>41</v>
      </c>
      <c r="G24" s="15" t="s">
        <v>40</v>
      </c>
      <c r="H24" s="15" t="s">
        <v>41</v>
      </c>
      <c r="I24" s="15" t="s">
        <v>42</v>
      </c>
      <c r="J24" s="15" t="s">
        <v>43</v>
      </c>
      <c r="K24" s="15" t="s">
        <v>123</v>
      </c>
      <c r="L24" s="19"/>
    </row>
    <row r="25" spans="1:12" ht="15" customHeight="1">
      <c r="A25" s="199" t="s">
        <v>223</v>
      </c>
      <c r="B25" s="64" t="s">
        <v>44</v>
      </c>
      <c r="C25" s="64"/>
      <c r="D25" s="202">
        <v>2000</v>
      </c>
      <c r="E25" s="43" t="s">
        <v>45</v>
      </c>
      <c r="F25" s="15" t="s">
        <v>46</v>
      </c>
      <c r="G25" s="15" t="s">
        <v>45</v>
      </c>
      <c r="H25" s="15" t="s">
        <v>46</v>
      </c>
      <c r="I25" s="15" t="s">
        <v>47</v>
      </c>
      <c r="J25" s="15" t="s">
        <v>48</v>
      </c>
      <c r="K25" s="15" t="s">
        <v>122</v>
      </c>
      <c r="L25" s="19"/>
    </row>
    <row r="26" spans="1:12" ht="15" customHeight="1">
      <c r="A26" s="199" t="s">
        <v>224</v>
      </c>
      <c r="B26" s="64"/>
      <c r="C26" s="64"/>
      <c r="D26" s="202">
        <v>1500</v>
      </c>
      <c r="E26" s="43"/>
      <c r="F26" s="15"/>
      <c r="G26" s="15"/>
      <c r="H26" s="15"/>
      <c r="I26" s="15"/>
      <c r="J26" s="15"/>
      <c r="K26" s="15"/>
      <c r="L26" s="19"/>
    </row>
    <row r="27" spans="1:12" ht="15" customHeight="1">
      <c r="A27" s="199" t="s">
        <v>288</v>
      </c>
      <c r="B27" s="64"/>
      <c r="C27" s="64"/>
      <c r="D27" s="202">
        <v>100</v>
      </c>
      <c r="E27" s="43"/>
      <c r="F27" s="15"/>
      <c r="G27" s="15"/>
      <c r="H27" s="15"/>
      <c r="I27" s="15"/>
      <c r="J27" s="15"/>
      <c r="K27" s="15"/>
      <c r="L27" s="19"/>
    </row>
    <row r="28" spans="1:12" ht="15" customHeight="1">
      <c r="A28" s="199" t="s">
        <v>14</v>
      </c>
      <c r="B28" s="64"/>
      <c r="C28" s="64"/>
      <c r="D28" s="202">
        <v>7000</v>
      </c>
      <c r="E28" s="43"/>
      <c r="F28" s="15"/>
      <c r="G28" s="15"/>
      <c r="H28" s="15"/>
      <c r="I28" s="15"/>
      <c r="J28" s="15"/>
      <c r="K28" s="15"/>
      <c r="L28" s="19"/>
    </row>
    <row r="29" spans="1:12" ht="15" customHeight="1">
      <c r="A29" s="199" t="s">
        <v>181</v>
      </c>
      <c r="B29" s="64"/>
      <c r="C29" s="64"/>
      <c r="D29" s="202">
        <v>1000</v>
      </c>
      <c r="E29" s="43"/>
      <c r="F29" s="15"/>
      <c r="G29" s="15"/>
      <c r="H29" s="15"/>
      <c r="I29" s="15"/>
      <c r="J29" s="15"/>
      <c r="K29" s="15"/>
      <c r="L29" s="19"/>
    </row>
    <row r="30" spans="1:12" ht="15" customHeight="1">
      <c r="A30" s="199" t="s">
        <v>180</v>
      </c>
      <c r="B30" s="64"/>
      <c r="C30" s="64"/>
      <c r="D30" s="202">
        <v>100</v>
      </c>
      <c r="E30" s="43"/>
      <c r="F30" s="15"/>
      <c r="G30" s="15"/>
      <c r="H30" s="15"/>
      <c r="I30" s="15"/>
      <c r="J30" s="15"/>
      <c r="K30" s="15"/>
      <c r="L30" s="19"/>
    </row>
    <row r="31" spans="1:12" ht="15" customHeight="1">
      <c r="A31" s="199" t="s">
        <v>289</v>
      </c>
      <c r="B31" s="64"/>
      <c r="C31" s="64"/>
      <c r="D31" s="202">
        <v>1500</v>
      </c>
      <c r="E31" s="43"/>
      <c r="F31" s="15"/>
      <c r="G31" s="15"/>
      <c r="H31" s="15"/>
      <c r="I31" s="15"/>
      <c r="J31" s="15"/>
      <c r="K31" s="15"/>
      <c r="L31" s="19"/>
    </row>
    <row r="32" spans="1:12" ht="15" customHeight="1">
      <c r="A32" s="199" t="s">
        <v>225</v>
      </c>
      <c r="B32" s="64"/>
      <c r="C32" s="64"/>
      <c r="D32" s="202">
        <v>100</v>
      </c>
      <c r="E32" s="43" t="s">
        <v>50</v>
      </c>
      <c r="F32" s="15" t="s">
        <v>51</v>
      </c>
      <c r="G32" s="15" t="s">
        <v>50</v>
      </c>
      <c r="H32" s="15" t="s">
        <v>51</v>
      </c>
      <c r="I32" s="15" t="s">
        <v>52</v>
      </c>
      <c r="J32" s="15"/>
      <c r="K32" s="15" t="s">
        <v>123</v>
      </c>
      <c r="L32" s="21" t="s">
        <v>53</v>
      </c>
    </row>
    <row r="33" spans="1:12" ht="15" customHeight="1">
      <c r="A33" s="199" t="s">
        <v>226</v>
      </c>
      <c r="B33" s="64" t="s">
        <v>49</v>
      </c>
      <c r="C33" s="64"/>
      <c r="D33" s="202">
        <v>1500</v>
      </c>
      <c r="E33" s="43" t="s">
        <v>55</v>
      </c>
      <c r="F33" s="15" t="s">
        <v>56</v>
      </c>
      <c r="G33" s="15" t="s">
        <v>55</v>
      </c>
      <c r="H33" s="15" t="s">
        <v>56</v>
      </c>
      <c r="I33" s="15" t="s">
        <v>57</v>
      </c>
      <c r="J33" s="15" t="s">
        <v>54</v>
      </c>
      <c r="K33" s="15" t="s">
        <v>122</v>
      </c>
      <c r="L33" s="19"/>
    </row>
    <row r="34" spans="1:12" ht="15" customHeight="1">
      <c r="A34" s="199" t="s">
        <v>227</v>
      </c>
      <c r="B34" s="64"/>
      <c r="C34" s="64"/>
      <c r="D34" s="202">
        <v>250</v>
      </c>
      <c r="E34" s="43"/>
      <c r="F34" s="15"/>
      <c r="G34" s="15"/>
      <c r="H34" s="15"/>
      <c r="I34" s="15"/>
      <c r="J34" s="15"/>
      <c r="K34" s="15"/>
      <c r="L34" s="19"/>
    </row>
    <row r="35" spans="1:12" ht="15" customHeight="1">
      <c r="A35" s="199" t="s">
        <v>191</v>
      </c>
      <c r="B35" s="64"/>
      <c r="C35" s="64"/>
      <c r="D35" s="202">
        <v>1500</v>
      </c>
      <c r="E35" s="43"/>
      <c r="F35" s="15"/>
      <c r="G35" s="15"/>
      <c r="H35" s="15"/>
      <c r="I35" s="15"/>
      <c r="J35" s="15"/>
      <c r="K35" s="15"/>
      <c r="L35" s="19"/>
    </row>
    <row r="36" spans="1:12" ht="15" customHeight="1">
      <c r="A36" s="199" t="s">
        <v>228</v>
      </c>
      <c r="B36" s="64" t="s">
        <v>54</v>
      </c>
      <c r="C36" s="64"/>
      <c r="D36" s="202">
        <v>100</v>
      </c>
      <c r="E36" s="43"/>
      <c r="F36" s="15"/>
      <c r="G36" s="15"/>
      <c r="H36" s="15"/>
      <c r="I36" s="15"/>
      <c r="J36" s="15"/>
      <c r="K36" s="15"/>
      <c r="L36" s="19"/>
    </row>
    <row r="37" spans="1:12" ht="15" customHeight="1">
      <c r="A37" s="199" t="s">
        <v>229</v>
      </c>
      <c r="B37" s="64"/>
      <c r="C37" s="64"/>
      <c r="D37" s="202">
        <v>1500</v>
      </c>
      <c r="E37" s="43"/>
      <c r="F37" s="15"/>
      <c r="G37" s="15"/>
      <c r="H37" s="15"/>
      <c r="I37" s="15"/>
      <c r="J37" s="15"/>
      <c r="K37" s="15"/>
      <c r="L37" s="19"/>
    </row>
    <row r="38" spans="1:12" ht="15" customHeight="1">
      <c r="A38" s="199" t="s">
        <v>230</v>
      </c>
      <c r="B38" s="64"/>
      <c r="C38" s="64"/>
      <c r="D38" s="202">
        <v>7000</v>
      </c>
      <c r="E38" s="43" t="s">
        <v>59</v>
      </c>
      <c r="F38" s="15" t="s">
        <v>60</v>
      </c>
      <c r="G38" s="15" t="s">
        <v>59</v>
      </c>
      <c r="H38" s="15" t="s">
        <v>60</v>
      </c>
      <c r="I38" s="15" t="s">
        <v>61</v>
      </c>
      <c r="J38" s="15"/>
      <c r="K38" s="15" t="s">
        <v>123</v>
      </c>
      <c r="L38" s="19"/>
    </row>
    <row r="39" spans="1:12" ht="15" customHeight="1">
      <c r="A39" s="199" t="s">
        <v>231</v>
      </c>
      <c r="B39" s="64"/>
      <c r="C39" s="64"/>
      <c r="D39" s="202">
        <v>7000</v>
      </c>
      <c r="E39" s="43"/>
      <c r="F39" s="15"/>
      <c r="G39" s="15"/>
      <c r="H39" s="15"/>
      <c r="I39" s="15"/>
      <c r="J39" s="15"/>
      <c r="K39" s="15"/>
      <c r="L39" s="19"/>
    </row>
    <row r="40" spans="1:12" ht="15" customHeight="1">
      <c r="A40" s="199" t="s">
        <v>232</v>
      </c>
      <c r="B40" s="64"/>
      <c r="C40" s="64"/>
      <c r="D40" s="202">
        <v>2000</v>
      </c>
      <c r="E40" s="43"/>
      <c r="F40" s="15"/>
      <c r="G40" s="15"/>
      <c r="H40" s="15"/>
      <c r="I40" s="15"/>
      <c r="J40" s="15"/>
      <c r="K40" s="15"/>
      <c r="L40" s="19"/>
    </row>
    <row r="41" spans="1:12" ht="15" customHeight="1">
      <c r="A41" s="199" t="s">
        <v>233</v>
      </c>
      <c r="B41" s="64"/>
      <c r="C41" s="64"/>
      <c r="D41" s="202">
        <v>7000</v>
      </c>
      <c r="E41" s="43"/>
      <c r="F41" s="15"/>
      <c r="G41" s="15"/>
      <c r="H41" s="15"/>
      <c r="I41" s="15"/>
      <c r="J41" s="15"/>
      <c r="K41" s="15"/>
      <c r="L41" s="19"/>
    </row>
    <row r="42" spans="1:12" ht="15" customHeight="1">
      <c r="A42" s="199" t="s">
        <v>234</v>
      </c>
      <c r="B42" s="64"/>
      <c r="C42" s="64"/>
      <c r="D42" s="202">
        <v>5000</v>
      </c>
      <c r="E42" s="43"/>
      <c r="F42" s="15"/>
      <c r="G42" s="15"/>
      <c r="H42" s="15"/>
      <c r="I42" s="15"/>
      <c r="J42" s="15"/>
      <c r="K42" s="15"/>
      <c r="L42" s="19"/>
    </row>
    <row r="43" spans="1:12" ht="15" customHeight="1">
      <c r="A43" s="199" t="s">
        <v>235</v>
      </c>
      <c r="B43" s="64" t="s">
        <v>58</v>
      </c>
      <c r="C43" s="64"/>
      <c r="D43" s="202">
        <v>1500</v>
      </c>
      <c r="E43" s="43"/>
      <c r="F43" s="15"/>
      <c r="G43" s="15"/>
      <c r="H43" s="15"/>
      <c r="I43" s="20"/>
      <c r="J43" s="20"/>
      <c r="K43" s="16" t="s">
        <v>123</v>
      </c>
      <c r="L43" s="19" t="s">
        <v>64</v>
      </c>
    </row>
    <row r="44" spans="1:12" ht="15" customHeight="1">
      <c r="A44" s="199" t="s">
        <v>290</v>
      </c>
      <c r="B44" s="64"/>
      <c r="C44" s="64"/>
      <c r="D44" s="202">
        <v>7000</v>
      </c>
      <c r="E44" s="43" t="s">
        <v>66</v>
      </c>
      <c r="F44" s="15" t="s">
        <v>67</v>
      </c>
      <c r="G44" s="15" t="s">
        <v>66</v>
      </c>
      <c r="H44" s="15" t="s">
        <v>67</v>
      </c>
      <c r="I44" s="15" t="s">
        <v>68</v>
      </c>
      <c r="J44" s="15" t="s">
        <v>69</v>
      </c>
      <c r="K44" s="15" t="s">
        <v>122</v>
      </c>
      <c r="L44" s="19"/>
    </row>
    <row r="45" spans="1:12" ht="15" customHeight="1">
      <c r="A45" s="199" t="s">
        <v>291</v>
      </c>
      <c r="B45" s="64"/>
      <c r="C45" s="64"/>
      <c r="D45" s="202">
        <v>1500</v>
      </c>
      <c r="E45" s="43" t="s">
        <v>71</v>
      </c>
      <c r="F45" s="15" t="s">
        <v>72</v>
      </c>
      <c r="G45" s="15" t="s">
        <v>73</v>
      </c>
      <c r="H45" s="15" t="s">
        <v>74</v>
      </c>
      <c r="I45" s="15" t="s">
        <v>75</v>
      </c>
      <c r="J45" s="15"/>
      <c r="K45" s="15" t="s">
        <v>122</v>
      </c>
      <c r="L45" s="19" t="s">
        <v>76</v>
      </c>
    </row>
    <row r="46" spans="1:12" ht="15" customHeight="1">
      <c r="A46" s="199" t="s">
        <v>236</v>
      </c>
      <c r="B46" s="64" t="s">
        <v>62</v>
      </c>
      <c r="C46" s="64" t="s">
        <v>63</v>
      </c>
      <c r="D46" s="202">
        <v>7000</v>
      </c>
      <c r="E46" s="43" t="s">
        <v>79</v>
      </c>
      <c r="F46" s="15" t="s">
        <v>80</v>
      </c>
      <c r="G46" s="15" t="s">
        <v>79</v>
      </c>
      <c r="H46" s="15" t="s">
        <v>80</v>
      </c>
      <c r="I46" s="15" t="s">
        <v>81</v>
      </c>
      <c r="J46" s="15"/>
      <c r="K46" s="15" t="s">
        <v>122</v>
      </c>
      <c r="L46" s="19" t="s">
        <v>82</v>
      </c>
    </row>
    <row r="47" spans="1:12" ht="15" customHeight="1">
      <c r="A47" s="199" t="s">
        <v>237</v>
      </c>
      <c r="B47" s="64" t="s">
        <v>65</v>
      </c>
      <c r="C47" s="64"/>
      <c r="D47" s="202">
        <v>1500</v>
      </c>
      <c r="E47" s="43" t="s">
        <v>85</v>
      </c>
      <c r="F47" s="15" t="s">
        <v>86</v>
      </c>
      <c r="G47" s="15" t="s">
        <v>85</v>
      </c>
      <c r="H47" s="15" t="s">
        <v>86</v>
      </c>
      <c r="I47" s="15" t="s">
        <v>87</v>
      </c>
      <c r="J47" s="15"/>
      <c r="K47" s="15" t="s">
        <v>123</v>
      </c>
      <c r="L47" s="19"/>
    </row>
    <row r="48" spans="1:12" ht="15" customHeight="1">
      <c r="A48" s="199" t="s">
        <v>238</v>
      </c>
      <c r="B48" s="64" t="s">
        <v>70</v>
      </c>
      <c r="C48" s="64"/>
      <c r="D48" s="202">
        <v>1500</v>
      </c>
      <c r="E48" s="43" t="s">
        <v>90</v>
      </c>
      <c r="F48" s="15" t="s">
        <v>91</v>
      </c>
      <c r="G48" s="15" t="s">
        <v>92</v>
      </c>
      <c r="H48" s="15" t="s">
        <v>93</v>
      </c>
      <c r="I48" s="15" t="s">
        <v>94</v>
      </c>
      <c r="J48" s="15"/>
      <c r="K48" s="15" t="s">
        <v>122</v>
      </c>
      <c r="L48" s="19"/>
    </row>
    <row r="49" spans="1:12" ht="15" customHeight="1">
      <c r="A49" s="199" t="s">
        <v>239</v>
      </c>
      <c r="B49" s="64"/>
      <c r="C49" s="64"/>
      <c r="D49" s="202">
        <v>7000</v>
      </c>
      <c r="E49" s="43"/>
      <c r="F49" s="15"/>
      <c r="G49" s="15"/>
      <c r="H49" s="15"/>
      <c r="I49" s="15"/>
      <c r="J49" s="15"/>
      <c r="K49" s="15"/>
      <c r="L49" s="19"/>
    </row>
    <row r="50" spans="1:12" ht="15" customHeight="1">
      <c r="A50" s="199" t="s">
        <v>15</v>
      </c>
      <c r="B50" s="64" t="s">
        <v>77</v>
      </c>
      <c r="C50" s="64" t="s">
        <v>78</v>
      </c>
      <c r="D50" s="202">
        <v>1500</v>
      </c>
      <c r="E50" s="43"/>
      <c r="F50" s="15"/>
      <c r="G50" s="15"/>
      <c r="H50" s="15"/>
      <c r="I50" s="15"/>
      <c r="J50" s="15"/>
      <c r="K50" s="15"/>
      <c r="L50" s="19"/>
    </row>
    <row r="51" spans="1:12" ht="15" customHeight="1">
      <c r="A51" s="199" t="s">
        <v>240</v>
      </c>
      <c r="B51" s="64" t="s">
        <v>83</v>
      </c>
      <c r="C51" s="64" t="s">
        <v>84</v>
      </c>
      <c r="D51" s="202">
        <v>1500</v>
      </c>
      <c r="E51" s="43" t="s">
        <v>96</v>
      </c>
      <c r="F51" s="15" t="s">
        <v>97</v>
      </c>
      <c r="G51" s="15" t="s">
        <v>96</v>
      </c>
      <c r="H51" s="15" t="s">
        <v>97</v>
      </c>
      <c r="I51" s="15" t="s">
        <v>98</v>
      </c>
      <c r="J51" s="15"/>
      <c r="K51" s="15" t="s">
        <v>122</v>
      </c>
      <c r="L51" s="19" t="s">
        <v>99</v>
      </c>
    </row>
    <row r="52" spans="1:12" ht="15" customHeight="1">
      <c r="A52" s="199" t="s">
        <v>292</v>
      </c>
      <c r="B52" s="64"/>
      <c r="C52" s="64"/>
      <c r="D52" s="202">
        <v>2000</v>
      </c>
      <c r="E52" s="43"/>
      <c r="F52" s="15"/>
      <c r="G52" s="15"/>
      <c r="H52" s="15"/>
      <c r="I52" s="15"/>
      <c r="J52" s="15"/>
      <c r="K52" s="15"/>
      <c r="L52" s="19"/>
    </row>
    <row r="53" spans="1:12" ht="15" customHeight="1">
      <c r="A53" s="199" t="s">
        <v>241</v>
      </c>
      <c r="B53" s="64" t="s">
        <v>88</v>
      </c>
      <c r="C53" s="64" t="s">
        <v>89</v>
      </c>
      <c r="D53" s="202">
        <v>100</v>
      </c>
      <c r="E53" s="43"/>
      <c r="F53" s="15"/>
      <c r="G53" s="15"/>
      <c r="H53" s="15"/>
      <c r="I53" s="15"/>
      <c r="J53" s="15"/>
      <c r="K53" s="15"/>
      <c r="L53" s="19"/>
    </row>
    <row r="54" spans="1:12" ht="15" customHeight="1">
      <c r="A54" s="199" t="s">
        <v>293</v>
      </c>
      <c r="B54" s="64"/>
      <c r="C54" s="64"/>
      <c r="D54" s="202">
        <v>5000</v>
      </c>
      <c r="E54" s="43" t="s">
        <v>100</v>
      </c>
      <c r="F54" s="15" t="s">
        <v>101</v>
      </c>
      <c r="G54" s="15" t="s">
        <v>102</v>
      </c>
      <c r="H54" s="15" t="s">
        <v>103</v>
      </c>
      <c r="I54" s="16" t="s">
        <v>104</v>
      </c>
      <c r="J54" s="20"/>
      <c r="K54" s="16" t="s">
        <v>122</v>
      </c>
      <c r="L54" s="22"/>
    </row>
    <row r="55" spans="1:12" ht="15" customHeight="1">
      <c r="A55" s="199" t="s">
        <v>242</v>
      </c>
      <c r="B55" s="64" t="s">
        <v>95</v>
      </c>
      <c r="C55" s="64"/>
      <c r="D55" s="202">
        <v>7000</v>
      </c>
    </row>
    <row r="56" spans="1:12" ht="15" customHeight="1">
      <c r="A56" s="199" t="s">
        <v>243</v>
      </c>
      <c r="B56" s="64"/>
      <c r="C56" s="64"/>
      <c r="D56" s="202">
        <v>2000</v>
      </c>
    </row>
    <row r="57" spans="1:12" ht="15" customHeight="1">
      <c r="A57" s="199" t="s">
        <v>294</v>
      </c>
      <c r="B57" s="64"/>
      <c r="C57" s="64"/>
      <c r="D57" s="202">
        <v>1500</v>
      </c>
    </row>
    <row r="58" spans="1:12" ht="15" customHeight="1">
      <c r="A58" s="199" t="s">
        <v>298</v>
      </c>
      <c r="B58" s="197"/>
      <c r="C58" s="197"/>
      <c r="D58" s="202">
        <v>7000</v>
      </c>
    </row>
    <row r="59" spans="1:12" ht="15.75" customHeight="1">
      <c r="A59" s="199" t="s">
        <v>244</v>
      </c>
      <c r="B59" s="8"/>
      <c r="C59" s="8"/>
      <c r="D59" s="202">
        <v>2000</v>
      </c>
    </row>
    <row r="60" spans="1:12" ht="15" customHeight="1">
      <c r="A60" s="199" t="s">
        <v>245</v>
      </c>
      <c r="B60" s="8"/>
      <c r="C60" s="8"/>
      <c r="D60" s="202">
        <v>2000</v>
      </c>
    </row>
    <row r="61" spans="1:12" ht="15" customHeight="1">
      <c r="A61" s="199" t="s">
        <v>16</v>
      </c>
      <c r="B61" s="8"/>
      <c r="C61" s="8"/>
      <c r="D61" s="202">
        <v>1500</v>
      </c>
    </row>
    <row r="62" spans="1:12" ht="15" customHeight="1">
      <c r="A62" s="199" t="s">
        <v>17</v>
      </c>
      <c r="B62" s="8"/>
      <c r="C62" s="8"/>
      <c r="D62" s="202">
        <v>1500</v>
      </c>
    </row>
    <row r="63" spans="1:12" ht="15" customHeight="1">
      <c r="A63" s="199" t="s">
        <v>246</v>
      </c>
      <c r="B63" s="8"/>
      <c r="C63" s="8"/>
      <c r="D63" s="202">
        <v>250</v>
      </c>
    </row>
    <row r="64" spans="1:12" ht="15" customHeight="1">
      <c r="A64" s="199" t="s">
        <v>192</v>
      </c>
      <c r="B64" s="8"/>
      <c r="C64" s="8"/>
      <c r="D64" s="202">
        <v>1500</v>
      </c>
    </row>
    <row r="65" spans="1:4" ht="15" customHeight="1">
      <c r="A65" s="199" t="s">
        <v>247</v>
      </c>
      <c r="B65" s="8"/>
      <c r="C65" s="8"/>
      <c r="D65" s="202">
        <v>1500</v>
      </c>
    </row>
    <row r="66" spans="1:4" ht="15" customHeight="1" thickBot="1">
      <c r="A66" s="200" t="s">
        <v>248</v>
      </c>
      <c r="B66" s="92"/>
      <c r="C66" s="93"/>
      <c r="D66" s="203">
        <v>7000</v>
      </c>
    </row>
    <row r="67" spans="1:4" ht="15" customHeight="1">
      <c r="A67" s="232" t="s">
        <v>249</v>
      </c>
      <c r="B67" s="191"/>
      <c r="C67" s="191"/>
      <c r="D67" s="231">
        <f>SUM(D2:D66)</f>
        <v>207200</v>
      </c>
    </row>
    <row r="68" spans="1:4" ht="15" customHeight="1">
      <c r="A68" s="191" t="s">
        <v>345</v>
      </c>
      <c r="D68" s="192"/>
    </row>
    <row r="69" spans="1:4" ht="15" customHeight="1">
      <c r="A69" s="152" t="s">
        <v>199</v>
      </c>
      <c r="D69" s="153"/>
    </row>
  </sheetData>
  <phoneticPr fontId="0" type="noConversion"/>
  <pageMargins left="0.75" right="0.75" top="1" bottom="1" header="0" footer="0"/>
  <pageSetup paperSize="9" scale="71" orientation="portrait" verticalDpi="2048" r:id="rId1"/>
  <headerFooter alignWithMargins="0">
    <oddFooter>&amp;"Helvetica,Regular"&amp;11&amp;P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6:E18"/>
  <sheetViews>
    <sheetView showGridLines="0" workbookViewId="0">
      <selection activeCell="D27" sqref="D27"/>
    </sheetView>
  </sheetViews>
  <sheetFormatPr baseColWidth="10" defaultColWidth="8.19921875" defaultRowHeight="12" customHeight="1"/>
  <cols>
    <col min="1" max="1" width="30.296875" style="1" customWidth="1"/>
    <col min="2" max="2" width="6.09765625" style="1" customWidth="1"/>
    <col min="3" max="3" width="8.69921875" style="1" customWidth="1"/>
    <col min="4" max="4" width="10.5" style="1" customWidth="1"/>
    <col min="5" max="5" width="9.19921875" style="1" customWidth="1"/>
    <col min="6" max="16384" width="8.19921875" style="1"/>
  </cols>
  <sheetData>
    <row r="6" spans="1:5" ht="12" customHeight="1" thickBot="1"/>
    <row r="7" spans="1:5" ht="12" customHeight="1" thickBot="1">
      <c r="A7" s="254" t="s">
        <v>300</v>
      </c>
      <c r="B7" s="255"/>
      <c r="C7" s="255"/>
      <c r="D7" s="255"/>
      <c r="E7" s="256"/>
    </row>
    <row r="8" spans="1:5" ht="12" customHeight="1" thickBot="1">
      <c r="A8" s="257" t="s">
        <v>31</v>
      </c>
      <c r="B8" s="258"/>
      <c r="C8" s="258"/>
      <c r="D8" s="258"/>
      <c r="E8" s="259"/>
    </row>
    <row r="9" spans="1:5" ht="12" customHeight="1" thickBot="1">
      <c r="A9" s="88" t="s">
        <v>28</v>
      </c>
      <c r="B9" s="57" t="s">
        <v>29</v>
      </c>
      <c r="C9" s="57" t="s">
        <v>5</v>
      </c>
      <c r="D9" s="57" t="s">
        <v>30</v>
      </c>
      <c r="E9" s="66" t="s">
        <v>258</v>
      </c>
    </row>
    <row r="10" spans="1:5" ht="12" customHeight="1" thickBot="1">
      <c r="A10" s="187" t="s">
        <v>259</v>
      </c>
      <c r="B10" s="55">
        <v>14</v>
      </c>
      <c r="C10" s="58">
        <v>56375</v>
      </c>
      <c r="D10" s="58">
        <v>14761</v>
      </c>
      <c r="E10" s="188">
        <f>(C10+D10)</f>
        <v>71136</v>
      </c>
    </row>
    <row r="11" spans="1:5" ht="12" customHeight="1">
      <c r="A11" s="89" t="s">
        <v>260</v>
      </c>
      <c r="B11" s="55">
        <v>14</v>
      </c>
      <c r="C11" s="58">
        <v>25090</v>
      </c>
      <c r="D11" s="58">
        <v>7916</v>
      </c>
      <c r="E11" s="188">
        <f>(C11+D11)</f>
        <v>33006</v>
      </c>
    </row>
    <row r="12" spans="1:5" ht="12" customHeight="1" thickBot="1">
      <c r="A12" s="89" t="s">
        <v>261</v>
      </c>
      <c r="B12" s="55">
        <v>14</v>
      </c>
      <c r="C12" s="58">
        <v>20054</v>
      </c>
      <c r="D12" s="58">
        <v>6358</v>
      </c>
      <c r="E12" s="189">
        <f>(C12+D12)</f>
        <v>26412</v>
      </c>
    </row>
    <row r="13" spans="1:5" ht="12" customHeight="1" thickBot="1">
      <c r="A13" s="90" t="s">
        <v>32</v>
      </c>
      <c r="B13" s="91"/>
      <c r="C13" s="190">
        <f>+C10+C11+C12</f>
        <v>101519</v>
      </c>
      <c r="D13" s="190">
        <f>+D10+D11+D12</f>
        <v>29035</v>
      </c>
      <c r="E13" s="190">
        <f>+E10+E11+E12</f>
        <v>130554</v>
      </c>
    </row>
    <row r="16" spans="1:5" ht="12" customHeight="1">
      <c r="A16" s="1" t="s">
        <v>346</v>
      </c>
    </row>
    <row r="17" spans="1:1" ht="12" customHeight="1">
      <c r="A17" s="1" t="s">
        <v>347</v>
      </c>
    </row>
    <row r="18" spans="1:1" ht="12" customHeight="1">
      <c r="A18" s="1" t="s">
        <v>348</v>
      </c>
    </row>
  </sheetData>
  <mergeCells count="2">
    <mergeCell ref="A7:E7"/>
    <mergeCell ref="A8:E8"/>
  </mergeCells>
  <phoneticPr fontId="0" type="noConversion"/>
  <pageMargins left="0.75" right="0.75" top="1" bottom="1" header="0" footer="0"/>
  <pageSetup paperSize="9" orientation="landscape" verticalDpi="2048" r:id="rId1"/>
  <headerFooter alignWithMargins="0">
    <oddFooter>&amp;"Helvetica,Regular"&amp;11&amp;P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showGridLines="0" workbookViewId="0">
      <selection activeCell="A7" sqref="A7"/>
    </sheetView>
  </sheetViews>
  <sheetFormatPr baseColWidth="10" defaultColWidth="8.19921875" defaultRowHeight="12" customHeight="1"/>
  <cols>
    <col min="1" max="1" width="26.69921875" style="1" customWidth="1"/>
    <col min="2" max="2" width="14.3984375" style="1" customWidth="1"/>
    <col min="3" max="3" width="12.59765625" style="1" customWidth="1"/>
    <col min="4" max="4" width="13.59765625" style="1" customWidth="1"/>
    <col min="5" max="5" width="11.8984375" style="1" customWidth="1"/>
    <col min="6" max="16384" width="8.19921875" style="1"/>
  </cols>
  <sheetData>
    <row r="1" spans="1:5" ht="25.5" customHeight="1" thickBot="1">
      <c r="A1" s="263" t="s">
        <v>300</v>
      </c>
      <c r="B1" s="264"/>
      <c r="C1" s="264"/>
      <c r="D1" s="265"/>
      <c r="E1" s="3"/>
    </row>
    <row r="2" spans="1:5" ht="25.5" customHeight="1" thickBot="1">
      <c r="A2" s="67"/>
      <c r="B2" s="68"/>
      <c r="C2" s="68"/>
      <c r="D2" s="69"/>
      <c r="E2" s="5"/>
    </row>
    <row r="3" spans="1:5" ht="24" customHeight="1" thickBot="1">
      <c r="A3" s="260" t="s">
        <v>267</v>
      </c>
      <c r="B3" s="261"/>
      <c r="C3" s="261"/>
      <c r="D3" s="262"/>
      <c r="E3" s="5"/>
    </row>
    <row r="4" spans="1:5" ht="12" customHeight="1">
      <c r="A4" s="70"/>
      <c r="B4" s="86" t="s">
        <v>6</v>
      </c>
      <c r="C4" s="86" t="s">
        <v>7</v>
      </c>
      <c r="D4" s="87" t="s">
        <v>8</v>
      </c>
      <c r="E4" s="11"/>
    </row>
    <row r="5" spans="1:5" ht="12" customHeight="1">
      <c r="A5" s="70"/>
      <c r="B5" s="71"/>
      <c r="C5" s="71"/>
      <c r="D5" s="72"/>
      <c r="E5" s="5"/>
    </row>
    <row r="6" spans="1:5" ht="12" customHeight="1">
      <c r="A6" s="74" t="s">
        <v>24</v>
      </c>
      <c r="B6" s="73"/>
      <c r="C6" s="71"/>
      <c r="D6" s="72"/>
      <c r="E6" s="5"/>
    </row>
    <row r="7" spans="1:5" ht="12" customHeight="1">
      <c r="A7" s="74" t="s">
        <v>301</v>
      </c>
      <c r="B7" s="73">
        <v>400</v>
      </c>
      <c r="C7" s="75">
        <v>5</v>
      </c>
      <c r="D7" s="76">
        <f>B7*C7</f>
        <v>2000</v>
      </c>
      <c r="E7" s="5"/>
    </row>
    <row r="8" spans="1:5" ht="12" customHeight="1">
      <c r="A8" s="77"/>
      <c r="B8" s="78"/>
      <c r="C8" s="78"/>
      <c r="D8" s="79"/>
      <c r="E8" s="5"/>
    </row>
    <row r="9" spans="1:5" ht="12.75" customHeight="1">
      <c r="A9" s="80"/>
      <c r="B9" s="81"/>
      <c r="C9" s="81"/>
      <c r="D9" s="82" t="s">
        <v>24</v>
      </c>
      <c r="E9" s="5"/>
    </row>
    <row r="10" spans="1:5" ht="20.25" customHeight="1" thickBot="1">
      <c r="A10" s="83" t="s">
        <v>9</v>
      </c>
      <c r="B10" s="84"/>
      <c r="C10" s="84"/>
      <c r="D10" s="85">
        <f>SUM(D7:D8)</f>
        <v>2000</v>
      </c>
      <c r="E10" s="5"/>
    </row>
  </sheetData>
  <mergeCells count="2">
    <mergeCell ref="A3:D3"/>
    <mergeCell ref="A1:D1"/>
  </mergeCells>
  <phoneticPr fontId="0" type="noConversion"/>
  <pageMargins left="0.75" right="0.75" top="1" bottom="1" header="0" footer="0"/>
  <pageSetup paperSize="9" orientation="landscape" verticalDpi="2048" r:id="rId1"/>
  <headerFooter alignWithMargins="0">
    <oddFooter>&amp;"Helvetica,Regular"&amp;11&amp;P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7"/>
  <sheetViews>
    <sheetView showGridLines="0" workbookViewId="0">
      <selection sqref="A1:D1"/>
    </sheetView>
  </sheetViews>
  <sheetFormatPr baseColWidth="10" defaultColWidth="8.19921875" defaultRowHeight="12" customHeight="1"/>
  <cols>
    <col min="1" max="1" width="25.5" style="1" customWidth="1"/>
    <col min="2" max="3" width="8.19921875" style="1" customWidth="1"/>
    <col min="4" max="4" width="8.5" style="1" customWidth="1"/>
    <col min="5" max="16384" width="8.19921875" style="1"/>
  </cols>
  <sheetData>
    <row r="1" spans="1:4" ht="33.75" customHeight="1" thickBot="1">
      <c r="A1" s="254" t="s">
        <v>302</v>
      </c>
      <c r="B1" s="255"/>
      <c r="C1" s="255"/>
      <c r="D1" s="256"/>
    </row>
    <row r="2" spans="1:4" ht="15.75" customHeight="1" thickBot="1">
      <c r="A2" s="266" t="s">
        <v>33</v>
      </c>
      <c r="B2" s="267"/>
      <c r="C2" s="267"/>
      <c r="D2" s="268"/>
    </row>
    <row r="3" spans="1:4" ht="12" customHeight="1">
      <c r="A3" s="29"/>
      <c r="B3" s="5"/>
      <c r="C3" s="5"/>
      <c r="D3" s="30"/>
    </row>
    <row r="4" spans="1:4" ht="12" customHeight="1">
      <c r="A4" s="29"/>
      <c r="B4" s="56" t="s">
        <v>178</v>
      </c>
      <c r="C4" s="56" t="s">
        <v>179</v>
      </c>
      <c r="D4" s="62" t="s">
        <v>19</v>
      </c>
    </row>
    <row r="5" spans="1:4" ht="16.5" customHeight="1">
      <c r="A5" s="31" t="s">
        <v>196</v>
      </c>
      <c r="B5" s="8">
        <v>12</v>
      </c>
      <c r="C5" s="8">
        <v>1086</v>
      </c>
      <c r="D5" s="32">
        <f xml:space="preserve"> (B5*C5)</f>
        <v>13032</v>
      </c>
    </row>
    <row r="6" spans="1:4" ht="25.5">
      <c r="A6" s="100" t="s">
        <v>183</v>
      </c>
      <c r="B6" s="8">
        <v>12</v>
      </c>
      <c r="C6" s="8">
        <v>420</v>
      </c>
      <c r="D6" s="32">
        <f>C6*B6</f>
        <v>5040</v>
      </c>
    </row>
    <row r="7" spans="1:4" ht="21.75" customHeight="1" thickBot="1">
      <c r="A7" s="59" t="s">
        <v>34</v>
      </c>
      <c r="B7" s="60"/>
      <c r="C7" s="60"/>
      <c r="D7" s="61">
        <f>D6+D5</f>
        <v>18072</v>
      </c>
    </row>
  </sheetData>
  <mergeCells count="2">
    <mergeCell ref="A1:D1"/>
    <mergeCell ref="A2:D2"/>
  </mergeCells>
  <phoneticPr fontId="0" type="noConversion"/>
  <pageMargins left="0.75" right="0.75" top="1" bottom="1" header="0" footer="0"/>
  <pageSetup paperSize="9" orientation="portrait" verticalDpi="2048" r:id="rId1"/>
  <headerFooter alignWithMargins="0">
    <oddFooter>&amp;"Helvetica,Regular"&amp;11&amp;P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Comentarios 2019 - Tabla 1</vt:lpstr>
      <vt:lpstr>Comentarios 2018 - Tabla 1</vt:lpstr>
      <vt:lpstr>Presupuestos 2018-19 Tabla 1</vt:lpstr>
      <vt:lpstr>Hoja3</vt:lpstr>
      <vt:lpstr>Ingresos por cuotas de socios- </vt:lpstr>
      <vt:lpstr>Cuotas asociados - Tabla 1</vt:lpstr>
      <vt:lpstr>Gastos de Salarios - Tabla 1</vt:lpstr>
      <vt:lpstr>Gastos de viaje - Tabla </vt:lpstr>
      <vt:lpstr>Gastos oficina - Tabla 1</vt:lpstr>
      <vt:lpstr>Hoja1</vt:lpstr>
      <vt:lpstr>Hoja2</vt:lpstr>
      <vt:lpstr>'Presupuestos 2018-19 Tabla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Francisco Javier</cp:lastModifiedBy>
  <cp:lastPrinted>2018-11-02T08:58:23Z</cp:lastPrinted>
  <dcterms:created xsi:type="dcterms:W3CDTF">2011-11-30T08:41:14Z</dcterms:created>
  <dcterms:modified xsi:type="dcterms:W3CDTF">2018-12-10T07:58:18Z</dcterms:modified>
</cp:coreProperties>
</file>